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SE\SSS\Competitions\Sports\Cross Country\1920\Champs\Results\"/>
    </mc:Choice>
  </mc:AlternateContent>
  <bookViews>
    <workbookView xWindow="0" yWindow="0" windowWidth="20490" windowHeight="7320"/>
  </bookViews>
  <sheets>
    <sheet name="SM" sheetId="1" r:id="rId1"/>
  </sheets>
  <definedNames>
    <definedName name="NoClubs">100</definedName>
    <definedName name="_xlnm.Print_Area" localSheetId="0">SM!$B$1:$N$75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5" i="1" l="1"/>
  <c r="D185" i="1"/>
  <c r="C185" i="1"/>
  <c r="E184" i="1"/>
  <c r="D184" i="1"/>
  <c r="C184" i="1"/>
  <c r="E183" i="1"/>
  <c r="D183" i="1"/>
  <c r="C183" i="1"/>
  <c r="E182" i="1"/>
  <c r="D182" i="1"/>
  <c r="C182" i="1"/>
  <c r="E181" i="1"/>
  <c r="D181" i="1"/>
  <c r="C181" i="1"/>
  <c r="E180" i="1"/>
  <c r="D180" i="1"/>
  <c r="C180" i="1"/>
  <c r="E179" i="1"/>
  <c r="D179" i="1"/>
  <c r="C179" i="1"/>
  <c r="E178" i="1"/>
  <c r="D178" i="1"/>
  <c r="C178" i="1"/>
  <c r="E177" i="1"/>
  <c r="D177" i="1"/>
  <c r="C177" i="1"/>
  <c r="E176" i="1"/>
  <c r="D176" i="1"/>
  <c r="C176" i="1"/>
  <c r="E175" i="1"/>
  <c r="D175" i="1"/>
  <c r="C175" i="1"/>
  <c r="E174" i="1"/>
  <c r="D174" i="1"/>
  <c r="C174" i="1"/>
  <c r="E173" i="1"/>
  <c r="D173" i="1"/>
  <c r="C173" i="1"/>
  <c r="E172" i="1"/>
  <c r="D172" i="1"/>
  <c r="C172" i="1"/>
  <c r="E171" i="1"/>
  <c r="D171" i="1"/>
  <c r="C171" i="1"/>
  <c r="E170" i="1"/>
  <c r="D170" i="1"/>
  <c r="C170" i="1"/>
  <c r="E169" i="1"/>
  <c r="D169" i="1"/>
  <c r="C169" i="1"/>
  <c r="E168" i="1"/>
  <c r="D168" i="1"/>
  <c r="C168" i="1"/>
  <c r="E167" i="1"/>
  <c r="D167" i="1"/>
  <c r="C167" i="1"/>
  <c r="E166" i="1"/>
  <c r="D166" i="1"/>
  <c r="C166" i="1"/>
  <c r="E165" i="1"/>
  <c r="D165" i="1"/>
  <c r="C165" i="1"/>
  <c r="E164" i="1"/>
  <c r="D164" i="1"/>
  <c r="C164" i="1"/>
  <c r="E163" i="1"/>
  <c r="D163" i="1"/>
  <c r="C163" i="1"/>
  <c r="E162" i="1"/>
  <c r="D162" i="1"/>
  <c r="C162" i="1"/>
  <c r="E161" i="1"/>
  <c r="D161" i="1"/>
  <c r="C161" i="1"/>
  <c r="E160" i="1"/>
  <c r="D160" i="1"/>
  <c r="C160" i="1"/>
  <c r="E159" i="1"/>
  <c r="D159" i="1"/>
  <c r="C159" i="1"/>
  <c r="E158" i="1"/>
  <c r="D158" i="1"/>
  <c r="C158" i="1"/>
  <c r="E157" i="1"/>
  <c r="D157" i="1"/>
  <c r="C157" i="1"/>
  <c r="E156" i="1"/>
  <c r="D156" i="1"/>
  <c r="C156" i="1"/>
  <c r="E155" i="1"/>
  <c r="D155" i="1"/>
  <c r="C155" i="1"/>
  <c r="E154" i="1"/>
  <c r="D154" i="1"/>
  <c r="C154" i="1"/>
  <c r="E153" i="1"/>
  <c r="D153" i="1"/>
  <c r="C153" i="1"/>
  <c r="E152" i="1"/>
  <c r="D152" i="1"/>
  <c r="C152" i="1"/>
  <c r="E151" i="1"/>
  <c r="D151" i="1"/>
  <c r="C151" i="1"/>
  <c r="E150" i="1"/>
  <c r="D150" i="1"/>
  <c r="C150" i="1"/>
  <c r="E149" i="1"/>
  <c r="D149" i="1"/>
  <c r="C149" i="1"/>
  <c r="E148" i="1"/>
  <c r="D148" i="1"/>
  <c r="C148" i="1"/>
  <c r="E147" i="1"/>
  <c r="D147" i="1"/>
  <c r="C147" i="1"/>
  <c r="E146" i="1"/>
  <c r="D146" i="1"/>
  <c r="C146" i="1"/>
  <c r="E145" i="1"/>
  <c r="D145" i="1"/>
  <c r="C145" i="1"/>
  <c r="E144" i="1"/>
  <c r="D144" i="1"/>
  <c r="C144" i="1"/>
  <c r="E143" i="1"/>
  <c r="D143" i="1"/>
  <c r="C143" i="1"/>
  <c r="E142" i="1"/>
  <c r="D142" i="1"/>
  <c r="C142" i="1"/>
  <c r="E141" i="1"/>
  <c r="D141" i="1"/>
  <c r="C141" i="1"/>
  <c r="E140" i="1"/>
  <c r="D140" i="1"/>
  <c r="C140" i="1"/>
  <c r="E139" i="1"/>
  <c r="D139" i="1"/>
  <c r="C139" i="1"/>
  <c r="E138" i="1"/>
  <c r="D138" i="1"/>
  <c r="C138" i="1"/>
  <c r="E137" i="1"/>
  <c r="D137" i="1"/>
  <c r="C137" i="1"/>
  <c r="E136" i="1"/>
  <c r="D136" i="1"/>
  <c r="C136" i="1"/>
  <c r="E135" i="1"/>
  <c r="D135" i="1"/>
  <c r="C135" i="1"/>
  <c r="E134" i="1"/>
  <c r="D134" i="1"/>
  <c r="C134" i="1"/>
  <c r="E133" i="1"/>
  <c r="D133" i="1"/>
  <c r="C133" i="1"/>
  <c r="E132" i="1"/>
  <c r="D132" i="1"/>
  <c r="C132" i="1"/>
  <c r="E131" i="1"/>
  <c r="D131" i="1"/>
  <c r="C131" i="1"/>
  <c r="E130" i="1"/>
  <c r="D130" i="1"/>
  <c r="C130" i="1"/>
  <c r="E129" i="1"/>
  <c r="D129" i="1"/>
  <c r="C129" i="1"/>
  <c r="E128" i="1"/>
  <c r="D128" i="1"/>
  <c r="C128" i="1"/>
  <c r="O127" i="1"/>
  <c r="E127" i="1"/>
  <c r="D127" i="1"/>
  <c r="C127" i="1"/>
  <c r="O126" i="1"/>
  <c r="E126" i="1"/>
  <c r="D126" i="1"/>
  <c r="C126" i="1"/>
  <c r="O125" i="1"/>
  <c r="E125" i="1"/>
  <c r="D125" i="1"/>
  <c r="C125" i="1"/>
  <c r="O124" i="1"/>
  <c r="E124" i="1"/>
  <c r="D124" i="1"/>
  <c r="C124" i="1"/>
  <c r="O123" i="1"/>
  <c r="E123" i="1"/>
  <c r="D123" i="1"/>
  <c r="C123" i="1"/>
  <c r="O122" i="1"/>
  <c r="E122" i="1"/>
  <c r="D122" i="1"/>
  <c r="C122" i="1"/>
  <c r="O121" i="1"/>
  <c r="E121" i="1"/>
  <c r="D121" i="1"/>
  <c r="C121" i="1"/>
  <c r="O120" i="1"/>
  <c r="E120" i="1"/>
  <c r="D120" i="1"/>
  <c r="C120" i="1"/>
  <c r="O119" i="1"/>
  <c r="E119" i="1"/>
  <c r="D119" i="1"/>
  <c r="C119" i="1"/>
  <c r="O118" i="1"/>
  <c r="E118" i="1"/>
  <c r="D118" i="1"/>
  <c r="C118" i="1"/>
  <c r="O117" i="1"/>
  <c r="E117" i="1"/>
  <c r="D117" i="1"/>
  <c r="C117" i="1"/>
  <c r="O116" i="1"/>
  <c r="E116" i="1"/>
  <c r="D116" i="1"/>
  <c r="C116" i="1"/>
  <c r="O115" i="1"/>
  <c r="E115" i="1"/>
  <c r="D115" i="1"/>
  <c r="C115" i="1"/>
  <c r="O114" i="1"/>
  <c r="E114" i="1"/>
  <c r="D114" i="1"/>
  <c r="C114" i="1"/>
  <c r="O113" i="1"/>
  <c r="E113" i="1"/>
  <c r="D113" i="1"/>
  <c r="C113" i="1"/>
  <c r="O112" i="1"/>
  <c r="E112" i="1"/>
  <c r="D112" i="1"/>
  <c r="C112" i="1"/>
  <c r="O111" i="1"/>
  <c r="E111" i="1"/>
  <c r="D111" i="1"/>
  <c r="C111" i="1"/>
  <c r="O110" i="1"/>
  <c r="E110" i="1"/>
  <c r="D110" i="1"/>
  <c r="C110" i="1"/>
  <c r="O109" i="1"/>
  <c r="E109" i="1"/>
  <c r="D109" i="1"/>
  <c r="C109" i="1"/>
  <c r="O108" i="1"/>
  <c r="E108" i="1"/>
  <c r="D108" i="1"/>
  <c r="C108" i="1"/>
  <c r="O107" i="1"/>
  <c r="E107" i="1"/>
  <c r="D107" i="1"/>
  <c r="C107" i="1"/>
  <c r="O106" i="1"/>
  <c r="E106" i="1"/>
  <c r="D106" i="1"/>
  <c r="C106" i="1"/>
  <c r="O105" i="1"/>
  <c r="E105" i="1"/>
  <c r="D105" i="1"/>
  <c r="C105" i="1"/>
  <c r="O104" i="1"/>
  <c r="E104" i="1"/>
  <c r="D104" i="1"/>
  <c r="C104" i="1"/>
  <c r="O103" i="1"/>
  <c r="E103" i="1"/>
  <c r="D103" i="1"/>
  <c r="C103" i="1"/>
  <c r="O102" i="1"/>
  <c r="E102" i="1"/>
  <c r="D102" i="1"/>
  <c r="C102" i="1"/>
  <c r="O101" i="1"/>
  <c r="E101" i="1"/>
  <c r="D101" i="1"/>
  <c r="C101" i="1"/>
  <c r="O100" i="1"/>
  <c r="E100" i="1"/>
  <c r="D100" i="1"/>
  <c r="C100" i="1"/>
  <c r="O99" i="1"/>
  <c r="E99" i="1"/>
  <c r="D99" i="1"/>
  <c r="C99" i="1"/>
  <c r="O98" i="1"/>
  <c r="E98" i="1"/>
  <c r="D98" i="1"/>
  <c r="C98" i="1"/>
  <c r="O97" i="1"/>
  <c r="E97" i="1"/>
  <c r="D97" i="1"/>
  <c r="C97" i="1"/>
  <c r="O96" i="1"/>
  <c r="E96" i="1"/>
  <c r="D96" i="1"/>
  <c r="C96" i="1"/>
  <c r="O95" i="1"/>
  <c r="E95" i="1"/>
  <c r="D95" i="1"/>
  <c r="C95" i="1"/>
  <c r="O94" i="1"/>
  <c r="E94" i="1"/>
  <c r="D94" i="1"/>
  <c r="C94" i="1"/>
  <c r="O93" i="1"/>
  <c r="E93" i="1"/>
  <c r="D93" i="1"/>
  <c r="C93" i="1"/>
  <c r="O92" i="1"/>
  <c r="E92" i="1"/>
  <c r="D92" i="1"/>
  <c r="C92" i="1"/>
  <c r="O91" i="1"/>
  <c r="E91" i="1"/>
  <c r="D91" i="1"/>
  <c r="C91" i="1"/>
  <c r="O90" i="1"/>
  <c r="E90" i="1"/>
  <c r="D90" i="1"/>
  <c r="C90" i="1"/>
  <c r="O89" i="1"/>
  <c r="E89" i="1"/>
  <c r="D89" i="1"/>
  <c r="C89" i="1"/>
  <c r="O88" i="1"/>
  <c r="E88" i="1"/>
  <c r="D88" i="1"/>
  <c r="C88" i="1"/>
  <c r="O87" i="1"/>
  <c r="E87" i="1"/>
  <c r="D87" i="1"/>
  <c r="C87" i="1"/>
  <c r="O86" i="1"/>
  <c r="E86" i="1"/>
  <c r="D86" i="1"/>
  <c r="C86" i="1"/>
  <c r="O85" i="1"/>
  <c r="E85" i="1"/>
  <c r="D85" i="1"/>
  <c r="C85" i="1"/>
  <c r="O84" i="1"/>
  <c r="E84" i="1"/>
  <c r="D84" i="1"/>
  <c r="C84" i="1"/>
  <c r="O83" i="1"/>
  <c r="E83" i="1"/>
  <c r="D83" i="1"/>
  <c r="C83" i="1"/>
  <c r="O82" i="1"/>
  <c r="E82" i="1"/>
  <c r="D82" i="1"/>
  <c r="C82" i="1"/>
  <c r="O81" i="1"/>
  <c r="E81" i="1"/>
  <c r="D81" i="1"/>
  <c r="C81" i="1"/>
  <c r="O80" i="1"/>
  <c r="E80" i="1"/>
  <c r="D80" i="1"/>
  <c r="C80" i="1"/>
  <c r="O79" i="1"/>
  <c r="E79" i="1"/>
  <c r="D79" i="1"/>
  <c r="C79" i="1"/>
  <c r="O78" i="1"/>
  <c r="E78" i="1"/>
  <c r="D78" i="1"/>
  <c r="C78" i="1"/>
  <c r="O77" i="1"/>
  <c r="E77" i="1"/>
  <c r="D77" i="1"/>
  <c r="C77" i="1"/>
  <c r="O76" i="1"/>
  <c r="E76" i="1"/>
  <c r="D76" i="1"/>
  <c r="C76" i="1"/>
  <c r="O75" i="1"/>
  <c r="E75" i="1"/>
  <c r="D75" i="1"/>
  <c r="C75" i="1"/>
  <c r="O74" i="1"/>
  <c r="E74" i="1"/>
  <c r="D74" i="1"/>
  <c r="C74" i="1"/>
  <c r="O73" i="1"/>
  <c r="E73" i="1"/>
  <c r="D73" i="1"/>
  <c r="C73" i="1"/>
  <c r="O72" i="1"/>
  <c r="E72" i="1"/>
  <c r="D72" i="1"/>
  <c r="C72" i="1"/>
  <c r="O71" i="1"/>
  <c r="E71" i="1"/>
  <c r="D71" i="1"/>
  <c r="C71" i="1"/>
  <c r="O70" i="1"/>
  <c r="E70" i="1"/>
  <c r="D70" i="1"/>
  <c r="C70" i="1"/>
  <c r="O69" i="1"/>
  <c r="E69" i="1"/>
  <c r="D69" i="1"/>
  <c r="C69" i="1"/>
  <c r="O68" i="1"/>
  <c r="E68" i="1"/>
  <c r="D68" i="1"/>
  <c r="C68" i="1"/>
  <c r="O67" i="1"/>
  <c r="E67" i="1"/>
  <c r="D67" i="1"/>
  <c r="C67" i="1"/>
  <c r="O66" i="1"/>
  <c r="E66" i="1"/>
  <c r="D66" i="1"/>
  <c r="C66" i="1"/>
  <c r="O65" i="1"/>
  <c r="E65" i="1"/>
  <c r="D65" i="1"/>
  <c r="C65" i="1"/>
  <c r="O64" i="1"/>
  <c r="E64" i="1"/>
  <c r="D64" i="1"/>
  <c r="C64" i="1"/>
  <c r="O63" i="1"/>
  <c r="E63" i="1"/>
  <c r="D63" i="1"/>
  <c r="C63" i="1"/>
  <c r="O62" i="1"/>
  <c r="E62" i="1"/>
  <c r="D62" i="1"/>
  <c r="C62" i="1"/>
  <c r="O61" i="1"/>
  <c r="E61" i="1"/>
  <c r="D61" i="1"/>
  <c r="C61" i="1"/>
  <c r="O60" i="1"/>
  <c r="E60" i="1"/>
  <c r="D60" i="1"/>
  <c r="C60" i="1"/>
  <c r="O59" i="1"/>
  <c r="E59" i="1"/>
  <c r="D59" i="1"/>
  <c r="C59" i="1"/>
  <c r="O58" i="1"/>
  <c r="E58" i="1"/>
  <c r="D58" i="1"/>
  <c r="C58" i="1"/>
  <c r="O57" i="1"/>
  <c r="E57" i="1"/>
  <c r="D57" i="1"/>
  <c r="C57" i="1"/>
  <c r="AT56" i="1"/>
  <c r="AS56" i="1"/>
  <c r="O56" i="1"/>
  <c r="E56" i="1"/>
  <c r="D56" i="1"/>
  <c r="C56" i="1"/>
  <c r="AT55" i="1"/>
  <c r="AS55" i="1"/>
  <c r="O55" i="1"/>
  <c r="E55" i="1"/>
  <c r="D55" i="1"/>
  <c r="C55" i="1"/>
  <c r="AT54" i="1"/>
  <c r="AS54" i="1"/>
  <c r="O54" i="1"/>
  <c r="E54" i="1"/>
  <c r="D54" i="1"/>
  <c r="C54" i="1"/>
  <c r="AV53" i="1"/>
  <c r="AT53" i="1"/>
  <c r="AS53" i="1"/>
  <c r="O53" i="1"/>
  <c r="E53" i="1"/>
  <c r="D53" i="1"/>
  <c r="C53" i="1"/>
  <c r="AV52" i="1"/>
  <c r="AT52" i="1"/>
  <c r="AS52" i="1"/>
  <c r="O52" i="1"/>
  <c r="E52" i="1"/>
  <c r="D52" i="1"/>
  <c r="C52" i="1"/>
  <c r="AV51" i="1"/>
  <c r="AU51" i="1"/>
  <c r="AT51" i="1"/>
  <c r="AS51" i="1"/>
  <c r="O51" i="1"/>
  <c r="E51" i="1"/>
  <c r="D51" i="1"/>
  <c r="C51" i="1"/>
  <c r="AV50" i="1"/>
  <c r="AU50" i="1"/>
  <c r="AT50" i="1"/>
  <c r="AS50" i="1"/>
  <c r="O50" i="1"/>
  <c r="E50" i="1"/>
  <c r="D50" i="1"/>
  <c r="C50" i="1"/>
  <c r="AV49" i="1"/>
  <c r="AU49" i="1"/>
  <c r="AT49" i="1"/>
  <c r="AS49" i="1"/>
  <c r="O49" i="1"/>
  <c r="E49" i="1"/>
  <c r="D49" i="1"/>
  <c r="C49" i="1"/>
  <c r="AV48" i="1"/>
  <c r="AU48" i="1"/>
  <c r="AT48" i="1"/>
  <c r="AS48" i="1"/>
  <c r="O48" i="1"/>
  <c r="E48" i="1"/>
  <c r="D48" i="1"/>
  <c r="C48" i="1"/>
  <c r="AV47" i="1"/>
  <c r="AU47" i="1"/>
  <c r="AT47" i="1"/>
  <c r="AS47" i="1"/>
  <c r="O47" i="1"/>
  <c r="E47" i="1"/>
  <c r="D47" i="1"/>
  <c r="C47" i="1"/>
  <c r="AV46" i="1"/>
  <c r="AU46" i="1"/>
  <c r="AT46" i="1"/>
  <c r="AS46" i="1"/>
  <c r="O46" i="1"/>
  <c r="E46" i="1"/>
  <c r="D46" i="1"/>
  <c r="C46" i="1"/>
  <c r="AV45" i="1"/>
  <c r="AU45" i="1"/>
  <c r="AT45" i="1"/>
  <c r="AS45" i="1"/>
  <c r="O45" i="1"/>
  <c r="E45" i="1"/>
  <c r="D45" i="1"/>
  <c r="C45" i="1"/>
  <c r="AV44" i="1"/>
  <c r="AU44" i="1"/>
  <c r="AT44" i="1"/>
  <c r="AS44" i="1"/>
  <c r="O44" i="1"/>
  <c r="E44" i="1"/>
  <c r="D44" i="1"/>
  <c r="C44" i="1"/>
  <c r="AV43" i="1"/>
  <c r="AU43" i="1"/>
  <c r="AT43" i="1"/>
  <c r="AS43" i="1"/>
  <c r="O43" i="1"/>
  <c r="E43" i="1"/>
  <c r="D43" i="1"/>
  <c r="C43" i="1"/>
  <c r="AV42" i="1"/>
  <c r="AU42" i="1"/>
  <c r="AT42" i="1"/>
  <c r="AS42" i="1"/>
  <c r="O42" i="1"/>
  <c r="E42" i="1"/>
  <c r="D42" i="1"/>
  <c r="C42" i="1"/>
  <c r="AV41" i="1"/>
  <c r="AU41" i="1"/>
  <c r="AT41" i="1"/>
  <c r="AS41" i="1"/>
  <c r="O41" i="1"/>
  <c r="E41" i="1"/>
  <c r="D41" i="1"/>
  <c r="C41" i="1"/>
  <c r="AV40" i="1"/>
  <c r="AU40" i="1"/>
  <c r="AT40" i="1"/>
  <c r="AS40" i="1"/>
  <c r="O40" i="1"/>
  <c r="E40" i="1"/>
  <c r="D40" i="1"/>
  <c r="C40" i="1"/>
  <c r="AV39" i="1"/>
  <c r="AU39" i="1"/>
  <c r="AT39" i="1"/>
  <c r="AS39" i="1"/>
  <c r="O39" i="1"/>
  <c r="E39" i="1"/>
  <c r="D39" i="1"/>
  <c r="C39" i="1"/>
  <c r="AV38" i="1"/>
  <c r="AU38" i="1"/>
  <c r="AT38" i="1"/>
  <c r="AS38" i="1"/>
  <c r="O38" i="1"/>
  <c r="E38" i="1"/>
  <c r="D38" i="1"/>
  <c r="C38" i="1"/>
  <c r="AV37" i="1"/>
  <c r="AU37" i="1"/>
  <c r="AT37" i="1"/>
  <c r="AS37" i="1"/>
  <c r="O37" i="1"/>
  <c r="E37" i="1"/>
  <c r="D37" i="1"/>
  <c r="C37" i="1"/>
  <c r="AV36" i="1"/>
  <c r="AU36" i="1"/>
  <c r="AT36" i="1"/>
  <c r="AS36" i="1"/>
  <c r="O36" i="1"/>
  <c r="E36" i="1"/>
  <c r="D36" i="1"/>
  <c r="C36" i="1"/>
  <c r="AV35" i="1"/>
  <c r="AU35" i="1"/>
  <c r="AT35" i="1"/>
  <c r="AS35" i="1"/>
  <c r="O35" i="1"/>
  <c r="E35" i="1"/>
  <c r="D35" i="1"/>
  <c r="C35" i="1"/>
  <c r="AV34" i="1"/>
  <c r="AU34" i="1"/>
  <c r="AT34" i="1"/>
  <c r="AS34" i="1"/>
  <c r="O34" i="1"/>
  <c r="E34" i="1"/>
  <c r="D34" i="1"/>
  <c r="C34" i="1"/>
  <c r="AV33" i="1"/>
  <c r="AU33" i="1"/>
  <c r="AT33" i="1"/>
  <c r="AS33" i="1"/>
  <c r="O33" i="1"/>
  <c r="E33" i="1"/>
  <c r="D33" i="1"/>
  <c r="C33" i="1"/>
  <c r="AV32" i="1"/>
  <c r="AU32" i="1"/>
  <c r="AT32" i="1"/>
  <c r="AS32" i="1"/>
  <c r="O32" i="1"/>
  <c r="E32" i="1"/>
  <c r="D32" i="1"/>
  <c r="C32" i="1"/>
  <c r="AV31" i="1"/>
  <c r="AU31" i="1"/>
  <c r="AT31" i="1"/>
  <c r="AS31" i="1"/>
  <c r="O31" i="1"/>
  <c r="E31" i="1"/>
  <c r="D31" i="1"/>
  <c r="C31" i="1"/>
  <c r="AV30" i="1"/>
  <c r="AU30" i="1"/>
  <c r="AT30" i="1"/>
  <c r="AS30" i="1"/>
  <c r="O30" i="1"/>
  <c r="E30" i="1"/>
  <c r="D30" i="1"/>
  <c r="C30" i="1"/>
  <c r="AV29" i="1"/>
  <c r="AU29" i="1"/>
  <c r="AT29" i="1"/>
  <c r="AS29" i="1"/>
  <c r="O29" i="1"/>
  <c r="E29" i="1"/>
  <c r="D29" i="1"/>
  <c r="C29" i="1"/>
  <c r="AV28" i="1"/>
  <c r="AU28" i="1"/>
  <c r="AT28" i="1"/>
  <c r="AS28" i="1"/>
  <c r="O28" i="1"/>
  <c r="E28" i="1"/>
  <c r="D28" i="1"/>
  <c r="C28" i="1"/>
  <c r="AV27" i="1"/>
  <c r="AU27" i="1"/>
  <c r="AT27" i="1"/>
  <c r="AS27" i="1"/>
  <c r="O27" i="1"/>
  <c r="E27" i="1"/>
  <c r="D27" i="1"/>
  <c r="C27" i="1"/>
  <c r="AV26" i="1"/>
  <c r="AU26" i="1"/>
  <c r="AT26" i="1"/>
  <c r="AS26" i="1"/>
  <c r="O26" i="1"/>
  <c r="E26" i="1"/>
  <c r="D26" i="1"/>
  <c r="C26" i="1"/>
  <c r="AV25" i="1"/>
  <c r="AU25" i="1"/>
  <c r="AT25" i="1"/>
  <c r="AS25" i="1"/>
  <c r="O25" i="1"/>
  <c r="E25" i="1"/>
  <c r="D25" i="1"/>
  <c r="C25" i="1"/>
  <c r="AV24" i="1"/>
  <c r="AU24" i="1"/>
  <c r="AT24" i="1"/>
  <c r="AS24" i="1"/>
  <c r="O24" i="1"/>
  <c r="E24" i="1"/>
  <c r="D24" i="1"/>
  <c r="C24" i="1"/>
  <c r="AV23" i="1"/>
  <c r="AU23" i="1"/>
  <c r="AT23" i="1"/>
  <c r="AS23" i="1"/>
  <c r="O23" i="1"/>
  <c r="E23" i="1"/>
  <c r="D23" i="1"/>
  <c r="C23" i="1"/>
  <c r="AV22" i="1"/>
  <c r="AU22" i="1"/>
  <c r="AT22" i="1"/>
  <c r="AS22" i="1"/>
  <c r="O22" i="1"/>
  <c r="E22" i="1"/>
  <c r="D22" i="1"/>
  <c r="C22" i="1"/>
  <c r="AV21" i="1"/>
  <c r="AU21" i="1"/>
  <c r="AT21" i="1"/>
  <c r="AS21" i="1"/>
  <c r="O21" i="1"/>
  <c r="E21" i="1"/>
  <c r="D21" i="1"/>
  <c r="C21" i="1"/>
  <c r="AV20" i="1"/>
  <c r="AU20" i="1"/>
  <c r="AT20" i="1"/>
  <c r="AS20" i="1"/>
  <c r="O20" i="1"/>
  <c r="E20" i="1"/>
  <c r="D20" i="1"/>
  <c r="C20" i="1"/>
  <c r="AV19" i="1"/>
  <c r="AU19" i="1"/>
  <c r="AT19" i="1"/>
  <c r="AS19" i="1"/>
  <c r="O19" i="1"/>
  <c r="E19" i="1"/>
  <c r="D19" i="1"/>
  <c r="C19" i="1"/>
  <c r="AV18" i="1"/>
  <c r="AU18" i="1"/>
  <c r="AT18" i="1"/>
  <c r="AS18" i="1"/>
  <c r="O18" i="1"/>
  <c r="E18" i="1"/>
  <c r="D18" i="1"/>
  <c r="C18" i="1"/>
  <c r="AV17" i="1"/>
  <c r="AU17" i="1"/>
  <c r="AT17" i="1"/>
  <c r="AS17" i="1"/>
  <c r="O17" i="1"/>
  <c r="E17" i="1"/>
  <c r="D17" i="1"/>
  <c r="C17" i="1"/>
  <c r="AV16" i="1"/>
  <c r="AU16" i="1"/>
  <c r="AT16" i="1"/>
  <c r="AS16" i="1"/>
  <c r="O16" i="1"/>
  <c r="E16" i="1"/>
  <c r="D16" i="1"/>
  <c r="C16" i="1"/>
  <c r="AV15" i="1"/>
  <c r="AU15" i="1"/>
  <c r="AT15" i="1"/>
  <c r="AS15" i="1"/>
  <c r="O15" i="1"/>
  <c r="E15" i="1"/>
  <c r="D15" i="1"/>
  <c r="C15" i="1"/>
  <c r="Z14" i="1"/>
  <c r="R14" i="1"/>
  <c r="O14" i="1"/>
  <c r="E14" i="1"/>
  <c r="D14" i="1"/>
  <c r="C14" i="1"/>
  <c r="Z13" i="1"/>
  <c r="R13" i="1"/>
  <c r="O13" i="1"/>
  <c r="E13" i="1"/>
  <c r="D13" i="1"/>
  <c r="C13" i="1"/>
  <c r="Z12" i="1"/>
  <c r="R12" i="1"/>
  <c r="O12" i="1"/>
  <c r="E12" i="1"/>
  <c r="D12" i="1"/>
  <c r="C12" i="1"/>
  <c r="Z11" i="1"/>
  <c r="R11" i="1"/>
  <c r="O11" i="1"/>
  <c r="E11" i="1"/>
  <c r="D11" i="1"/>
  <c r="C11" i="1"/>
  <c r="Z10" i="1"/>
  <c r="R10" i="1"/>
  <c r="O10" i="1"/>
  <c r="E10" i="1"/>
  <c r="D10" i="1"/>
  <c r="C10" i="1"/>
  <c r="Z9" i="1"/>
  <c r="R9" i="1"/>
  <c r="O9" i="1"/>
  <c r="E9" i="1"/>
  <c r="AG9" i="1" s="1"/>
  <c r="D9" i="1"/>
  <c r="C9" i="1"/>
  <c r="Z8" i="1"/>
  <c r="R8" i="1"/>
  <c r="O8" i="1"/>
  <c r="E8" i="1"/>
  <c r="AG8" i="1" s="1"/>
  <c r="D8" i="1"/>
  <c r="C8" i="1"/>
  <c r="Z7" i="1"/>
  <c r="R7" i="1"/>
  <c r="O7" i="1"/>
  <c r="E7" i="1"/>
  <c r="D7" i="1"/>
  <c r="C7" i="1"/>
  <c r="Z6" i="1"/>
  <c r="R6" i="1"/>
  <c r="O6" i="1"/>
  <c r="E6" i="1"/>
  <c r="AG6" i="1" s="1"/>
  <c r="D6" i="1"/>
  <c r="C6" i="1"/>
  <c r="Z5" i="1"/>
  <c r="R5" i="1"/>
  <c r="O5" i="1"/>
  <c r="E5" i="1"/>
  <c r="D5" i="1"/>
  <c r="C5" i="1"/>
  <c r="Z4" i="1"/>
  <c r="R4" i="1"/>
  <c r="O4" i="1"/>
  <c r="E4" i="1"/>
  <c r="AG21" i="1" s="1"/>
  <c r="D4" i="1"/>
  <c r="C4" i="1"/>
  <c r="Z3" i="1"/>
  <c r="R3" i="1"/>
  <c r="AG10" i="1" l="1"/>
  <c r="AG13" i="1"/>
  <c r="AG14" i="1"/>
  <c r="AG16" i="1"/>
  <c r="AG18" i="1"/>
  <c r="AG23" i="1"/>
  <c r="AG24" i="1"/>
  <c r="AG25" i="1"/>
  <c r="AG26" i="1"/>
  <c r="AG27" i="1"/>
  <c r="AG28" i="1"/>
  <c r="AG29" i="1"/>
  <c r="AG34" i="1"/>
  <c r="AG38" i="1"/>
  <c r="AG42" i="1"/>
  <c r="AG44" i="1"/>
  <c r="AG5" i="1"/>
  <c r="AG4" i="1"/>
  <c r="AD11" i="1" s="1"/>
  <c r="V11" i="1" s="1"/>
  <c r="AA10" i="1"/>
  <c r="AG12" i="1"/>
  <c r="AG15" i="1"/>
  <c r="AG17" i="1"/>
  <c r="AG20" i="1"/>
  <c r="AD14" i="1" s="1"/>
  <c r="V14" i="1" s="1"/>
  <c r="AG126" i="1"/>
  <c r="AG122" i="1"/>
  <c r="AG118" i="1"/>
  <c r="AG114" i="1"/>
  <c r="AG110" i="1"/>
  <c r="AG106" i="1"/>
  <c r="AG102" i="1"/>
  <c r="AG98" i="1"/>
  <c r="AG94" i="1"/>
  <c r="AG90" i="1"/>
  <c r="AG86" i="1"/>
  <c r="AG82" i="1"/>
  <c r="AG78" i="1"/>
  <c r="AG74" i="1"/>
  <c r="AG70" i="1"/>
  <c r="AG66" i="1"/>
  <c r="AG62" i="1"/>
  <c r="AG58" i="1"/>
  <c r="AG56" i="1"/>
  <c r="AG125" i="1"/>
  <c r="AG121" i="1"/>
  <c r="AG117" i="1"/>
  <c r="AG113" i="1"/>
  <c r="AG109" i="1"/>
  <c r="AG105" i="1"/>
  <c r="AG101" i="1"/>
  <c r="AG97" i="1"/>
  <c r="AG93" i="1"/>
  <c r="AG89" i="1"/>
  <c r="AG85" i="1"/>
  <c r="AG81" i="1"/>
  <c r="AG77" i="1"/>
  <c r="AG73" i="1"/>
  <c r="AG69" i="1"/>
  <c r="AG65" i="1"/>
  <c r="AG61" i="1"/>
  <c r="AG57" i="1"/>
  <c r="AG49" i="1"/>
  <c r="AG45" i="1"/>
  <c r="AG40" i="1"/>
  <c r="AG22" i="1"/>
  <c r="AG33" i="1"/>
  <c r="AG50" i="1"/>
  <c r="AG37" i="1"/>
  <c r="AG32" i="1"/>
  <c r="AG11" i="1"/>
  <c r="AG46" i="1"/>
  <c r="AG41" i="1"/>
  <c r="AG36" i="1"/>
  <c r="AG30" i="1"/>
  <c r="AG7" i="1"/>
  <c r="AC10" i="1" s="1"/>
  <c r="U10" i="1" s="1"/>
  <c r="AD10" i="1"/>
  <c r="V10" i="1" s="1"/>
  <c r="AA11" i="1"/>
  <c r="AA12" i="1"/>
  <c r="AA13" i="1"/>
  <c r="AG19" i="1"/>
  <c r="AG43" i="1"/>
  <c r="AG51" i="1"/>
  <c r="AG52" i="1"/>
  <c r="AG55" i="1"/>
  <c r="AG59" i="1"/>
  <c r="AG60" i="1"/>
  <c r="AG63" i="1"/>
  <c r="AG64" i="1"/>
  <c r="AG67" i="1"/>
  <c r="AG68" i="1"/>
  <c r="AG71" i="1"/>
  <c r="AG72" i="1"/>
  <c r="AG75" i="1"/>
  <c r="AG76" i="1"/>
  <c r="AG79" i="1"/>
  <c r="AG80" i="1"/>
  <c r="AG83" i="1"/>
  <c r="AG84" i="1"/>
  <c r="AG87" i="1"/>
  <c r="AG88" i="1"/>
  <c r="AG91" i="1"/>
  <c r="AG92" i="1"/>
  <c r="AG95" i="1"/>
  <c r="AG96" i="1"/>
  <c r="AG99" i="1"/>
  <c r="AG100" i="1"/>
  <c r="AG103" i="1"/>
  <c r="AG104" i="1"/>
  <c r="AG107" i="1"/>
  <c r="AG108" i="1"/>
  <c r="AG111" i="1"/>
  <c r="AG112" i="1"/>
  <c r="AG115" i="1"/>
  <c r="AG116" i="1"/>
  <c r="AG119" i="1"/>
  <c r="AG120" i="1"/>
  <c r="AG123" i="1"/>
  <c r="AG124" i="1"/>
  <c r="AG127" i="1"/>
  <c r="AG128" i="1"/>
  <c r="AG132" i="1"/>
  <c r="AG136" i="1"/>
  <c r="AG140" i="1"/>
  <c r="AG144" i="1"/>
  <c r="AG148" i="1"/>
  <c r="AG152" i="1"/>
  <c r="AG156" i="1"/>
  <c r="AG160" i="1"/>
  <c r="AG164" i="1"/>
  <c r="AG168" i="1"/>
  <c r="AG172" i="1"/>
  <c r="AG176" i="1"/>
  <c r="AG180" i="1"/>
  <c r="AG184" i="1"/>
  <c r="AB14" i="1"/>
  <c r="T14" i="1" s="1"/>
  <c r="AG39" i="1"/>
  <c r="AG131" i="1"/>
  <c r="AG135" i="1"/>
  <c r="AG139" i="1"/>
  <c r="AG143" i="1"/>
  <c r="AG147" i="1"/>
  <c r="AG151" i="1"/>
  <c r="AG155" i="1"/>
  <c r="AG159" i="1"/>
  <c r="AG163" i="1"/>
  <c r="AG167" i="1"/>
  <c r="AG171" i="1"/>
  <c r="AG175" i="1"/>
  <c r="AG179" i="1"/>
  <c r="AG183" i="1"/>
  <c r="AG35" i="1"/>
  <c r="AG54" i="1"/>
  <c r="AG130" i="1"/>
  <c r="AG134" i="1"/>
  <c r="AG138" i="1"/>
  <c r="AG142" i="1"/>
  <c r="AG146" i="1"/>
  <c r="AG150" i="1"/>
  <c r="AG154" i="1"/>
  <c r="AG158" i="1"/>
  <c r="AG162" i="1"/>
  <c r="AG166" i="1"/>
  <c r="AG170" i="1"/>
  <c r="AG174" i="1"/>
  <c r="AG178" i="1"/>
  <c r="AG182" i="1"/>
  <c r="AG31" i="1"/>
  <c r="AG47" i="1"/>
  <c r="AG48" i="1"/>
  <c r="AG53" i="1"/>
  <c r="AG129" i="1"/>
  <c r="AG133" i="1"/>
  <c r="AG137" i="1"/>
  <c r="AG141" i="1"/>
  <c r="AG145" i="1"/>
  <c r="AG149" i="1"/>
  <c r="AG153" i="1"/>
  <c r="AG157" i="1"/>
  <c r="AG161" i="1"/>
  <c r="AG165" i="1"/>
  <c r="AG169" i="1"/>
  <c r="AG173" i="1"/>
  <c r="AG177" i="1"/>
  <c r="AG181" i="1"/>
  <c r="AG185" i="1"/>
  <c r="AD3" i="1" l="1"/>
  <c r="V3" i="1" s="1"/>
  <c r="W3" i="1" s="1"/>
  <c r="AU3" i="1" s="1"/>
  <c r="S13" i="1"/>
  <c r="AB13" i="1"/>
  <c r="T13" i="1" s="1"/>
  <c r="S12" i="1"/>
  <c r="AC8" i="1"/>
  <c r="U8" i="1" s="1"/>
  <c r="AD5" i="1"/>
  <c r="V5" i="1" s="1"/>
  <c r="W5" i="1" s="1"/>
  <c r="AC13" i="1"/>
  <c r="U13" i="1" s="1"/>
  <c r="AD9" i="1"/>
  <c r="V9" i="1" s="1"/>
  <c r="AA6" i="1"/>
  <c r="AB12" i="1"/>
  <c r="T12" i="1" s="1"/>
  <c r="AB7" i="1"/>
  <c r="T7" i="1" s="1"/>
  <c r="AC11" i="1"/>
  <c r="U11" i="1" s="1"/>
  <c r="AB9" i="1"/>
  <c r="T9" i="1" s="1"/>
  <c r="AB5" i="1"/>
  <c r="T5" i="1" s="1"/>
  <c r="AA9" i="1"/>
  <c r="AD8" i="1"/>
  <c r="V8" i="1" s="1"/>
  <c r="AD7" i="1"/>
  <c r="V7" i="1" s="1"/>
  <c r="W7" i="1" s="1"/>
  <c r="AD6" i="1"/>
  <c r="V6" i="1" s="1"/>
  <c r="AC4" i="1"/>
  <c r="U4" i="1" s="1"/>
  <c r="AC3" i="1"/>
  <c r="U3" i="1" s="1"/>
  <c r="AB3" i="1"/>
  <c r="T3" i="1" s="1"/>
  <c r="AB6" i="1"/>
  <c r="T6" i="1" s="1"/>
  <c r="AA3" i="1"/>
  <c r="AD12" i="1"/>
  <c r="V12" i="1" s="1"/>
  <c r="AB8" i="1"/>
  <c r="T8" i="1" s="1"/>
  <c r="AC7" i="1"/>
  <c r="U7" i="1" s="1"/>
  <c r="AC6" i="1"/>
  <c r="U6" i="1" s="1"/>
  <c r="AC5" i="1"/>
  <c r="U5" i="1" s="1"/>
  <c r="AB4" i="1"/>
  <c r="T4" i="1" s="1"/>
  <c r="AA4" i="1"/>
  <c r="AA14" i="1"/>
  <c r="AD13" i="1"/>
  <c r="V13" i="1" s="1"/>
  <c r="AC12" i="1"/>
  <c r="U12" i="1" s="1"/>
  <c r="AB11" i="1"/>
  <c r="T11" i="1" s="1"/>
  <c r="AC9" i="1"/>
  <c r="U9" i="1" s="1"/>
  <c r="AA8" i="1"/>
  <c r="AA7" i="1"/>
  <c r="AA5" i="1"/>
  <c r="AC14" i="1"/>
  <c r="U14" i="1" s="1"/>
  <c r="S11" i="1"/>
  <c r="AB10" i="1"/>
  <c r="T10" i="1" s="1"/>
  <c r="S10" i="1"/>
  <c r="AD4" i="1"/>
  <c r="V4" i="1" s="1"/>
  <c r="W4" i="1" s="1"/>
  <c r="W12" i="1" l="1"/>
  <c r="AV3" i="1"/>
  <c r="W11" i="1"/>
  <c r="W13" i="1"/>
  <c r="AS3" i="1"/>
  <c r="P3" i="1" s="1"/>
  <c r="AT3" i="1"/>
  <c r="W10" i="1"/>
  <c r="AE10" i="1"/>
  <c r="S3" i="1"/>
  <c r="AE3" i="1"/>
  <c r="AE13" i="1"/>
  <c r="S14" i="1"/>
  <c r="W14" i="1" s="1"/>
  <c r="AE14" i="1"/>
  <c r="AE9" i="1"/>
  <c r="S9" i="1"/>
  <c r="W9" i="1" s="1"/>
  <c r="AE5" i="1"/>
  <c r="S5" i="1"/>
  <c r="AE4" i="1"/>
  <c r="S4" i="1"/>
  <c r="AE12" i="1"/>
  <c r="S8" i="1"/>
  <c r="W8" i="1" s="1"/>
  <c r="AE8" i="1"/>
  <c r="AT4" i="1"/>
  <c r="AS4" i="1"/>
  <c r="P4" i="1" s="1"/>
  <c r="AV4" i="1"/>
  <c r="AU4" i="1"/>
  <c r="AE11" i="1"/>
  <c r="AE7" i="1"/>
  <c r="S7" i="1"/>
  <c r="AV7" i="1"/>
  <c r="AU7" i="1"/>
  <c r="AT7" i="1"/>
  <c r="AS7" i="1"/>
  <c r="P7" i="1" s="1"/>
  <c r="AE6" i="1"/>
  <c r="S6" i="1"/>
  <c r="W6" i="1" s="1"/>
  <c r="AU5" i="1"/>
  <c r="AT5" i="1"/>
  <c r="AS5" i="1"/>
  <c r="P5" i="1" s="1"/>
  <c r="AV5" i="1"/>
  <c r="AU6" i="1" l="1"/>
  <c r="AT6" i="1" s="1"/>
  <c r="AV6" i="1"/>
  <c r="AU12" i="1"/>
  <c r="AV9" i="1"/>
  <c r="AV12" i="1"/>
  <c r="AU9" i="1"/>
  <c r="AV11" i="1"/>
  <c r="AV14" i="1"/>
  <c r="AU14" i="1"/>
  <c r="AV13" i="1"/>
  <c r="AU10" i="1"/>
  <c r="AU11" i="1"/>
  <c r="AV8" i="1"/>
  <c r="AU8" i="1"/>
  <c r="AU13" i="1"/>
  <c r="AV10" i="1"/>
  <c r="AT9" i="1" l="1"/>
  <c r="AT12" i="1"/>
  <c r="AT11" i="1"/>
  <c r="AT10" i="1"/>
  <c r="AT8" i="1"/>
  <c r="AT14" i="1"/>
  <c r="AT13" i="1"/>
  <c r="AS6" i="1" l="1"/>
  <c r="P6" i="1" s="1"/>
  <c r="AS12" i="1"/>
  <c r="P12" i="1" s="1"/>
  <c r="AS13" i="1"/>
  <c r="P13" i="1" s="1"/>
  <c r="AS9" i="1"/>
  <c r="P9" i="1" s="1"/>
  <c r="AS10" i="1"/>
  <c r="P10" i="1" s="1"/>
  <c r="AS14" i="1"/>
  <c r="P14" i="1" s="1"/>
  <c r="AS11" i="1"/>
  <c r="P11" i="1" s="1"/>
  <c r="AS8" i="1"/>
  <c r="P8" i="1" s="1"/>
  <c r="M7" i="1" l="1"/>
  <c r="J3" i="1"/>
  <c r="M3" i="1"/>
  <c r="K6" i="1"/>
  <c r="I7" i="1"/>
  <c r="L7" i="1"/>
  <c r="I9" i="1"/>
  <c r="M6" i="1"/>
  <c r="K8" i="1"/>
  <c r="L4" i="1"/>
  <c r="J6" i="1"/>
  <c r="K3" i="1"/>
  <c r="I6" i="1"/>
  <c r="L6" i="1"/>
  <c r="I3" i="1"/>
  <c r="J5" i="1"/>
  <c r="M5" i="1"/>
  <c r="K9" i="1"/>
  <c r="K4" i="1"/>
  <c r="J4" i="1"/>
  <c r="I8" i="1"/>
  <c r="L5" i="1"/>
  <c r="J7" i="1"/>
  <c r="J8" i="1"/>
  <c r="L8" i="1"/>
  <c r="M4" i="1"/>
  <c r="L9" i="1"/>
  <c r="L3" i="1"/>
  <c r="M8" i="1"/>
  <c r="M9" i="1"/>
  <c r="K5" i="1"/>
  <c r="J9" i="1"/>
  <c r="K7" i="1"/>
  <c r="I4" i="1"/>
  <c r="I5" i="1"/>
  <c r="N6" i="1" l="1"/>
  <c r="N9" i="1"/>
  <c r="N8" i="1"/>
  <c r="K26" i="1"/>
  <c r="BB18" i="1"/>
  <c r="K15" i="1"/>
  <c r="BB5" i="1"/>
  <c r="AZ17" i="1"/>
  <c r="I25" i="1"/>
  <c r="K27" i="1"/>
  <c r="BB19" i="1"/>
  <c r="K21" i="1"/>
  <c r="BB12" i="1"/>
  <c r="I13" i="1"/>
  <c r="AZ3" i="1"/>
  <c r="N3" i="1"/>
  <c r="K17" i="1"/>
  <c r="BB7" i="1"/>
  <c r="I19" i="1"/>
  <c r="AZ10" i="1"/>
  <c r="K23" i="1"/>
  <c r="BB14" i="1"/>
  <c r="N4" i="1"/>
  <c r="K19" i="1" s="1"/>
  <c r="K28" i="1"/>
  <c r="BB20" i="1"/>
  <c r="K22" i="1"/>
  <c r="BB13" i="1"/>
  <c r="K14" i="1"/>
  <c r="BB4" i="1"/>
  <c r="BB6" i="1"/>
  <c r="K16" i="1"/>
  <c r="K20" i="1"/>
  <c r="BB11" i="1"/>
  <c r="K29" i="1"/>
  <c r="BB21" i="1"/>
  <c r="N5" i="1"/>
  <c r="N7" i="1"/>
  <c r="AZ13" i="1" l="1"/>
  <c r="BA13" i="1"/>
  <c r="BA5" i="1"/>
  <c r="AZ5" i="1"/>
  <c r="J29" i="1"/>
  <c r="I29" i="1"/>
  <c r="AZ6" i="1"/>
  <c r="BA6" i="1"/>
  <c r="I22" i="1"/>
  <c r="J22" i="1"/>
  <c r="BA14" i="1"/>
  <c r="AZ14" i="1"/>
  <c r="AZ7" i="1"/>
  <c r="BA7" i="1"/>
  <c r="J27" i="1"/>
  <c r="I27" i="1"/>
  <c r="J15" i="1"/>
  <c r="I15" i="1"/>
  <c r="AZ11" i="1"/>
  <c r="BA11" i="1"/>
  <c r="BA4" i="1"/>
  <c r="AZ4" i="1"/>
  <c r="BA20" i="1"/>
  <c r="AZ20" i="1"/>
  <c r="J23" i="1"/>
  <c r="I23" i="1"/>
  <c r="J17" i="1"/>
  <c r="I17" i="1"/>
  <c r="BA12" i="1"/>
  <c r="AZ12" i="1"/>
  <c r="BA18" i="1"/>
  <c r="AZ18" i="1"/>
  <c r="BA21" i="1"/>
  <c r="AZ21" i="1"/>
  <c r="J16" i="1"/>
  <c r="I16" i="1"/>
  <c r="AZ19" i="1"/>
  <c r="BA19" i="1"/>
  <c r="K25" i="1"/>
  <c r="BB22" i="1"/>
  <c r="BA22" i="1" s="1"/>
  <c r="J20" i="1"/>
  <c r="I20" i="1"/>
  <c r="J14" i="1"/>
  <c r="I14" i="1"/>
  <c r="J28" i="1"/>
  <c r="I28" i="1"/>
  <c r="BB15" i="1"/>
  <c r="BA15" i="1" s="1"/>
  <c r="K13" i="1"/>
  <c r="BB8" i="1"/>
  <c r="J21" i="1"/>
  <c r="I21" i="1"/>
  <c r="J26" i="1"/>
  <c r="I26" i="1"/>
  <c r="AZ8" i="1" l="1"/>
  <c r="BA8" i="1"/>
</calcChain>
</file>

<file path=xl/sharedStrings.xml><?xml version="1.0" encoding="utf-8"?>
<sst xmlns="http://schemas.openxmlformats.org/spreadsheetml/2006/main" count="552" uniqueCount="320">
  <si>
    <t>Scottish Student Sport Cross Country Championship
Dundee 2-11-2019</t>
  </si>
  <si>
    <t>Team Results</t>
  </si>
  <si>
    <t>Club Totals with Incomplete Teams</t>
  </si>
  <si>
    <t>Team Position</t>
  </si>
  <si>
    <t>Clubs</t>
  </si>
  <si>
    <t>No</t>
  </si>
  <si>
    <t>Forename</t>
  </si>
  <si>
    <t>Surname</t>
  </si>
  <si>
    <t>Club</t>
  </si>
  <si>
    <t>Category</t>
  </si>
  <si>
    <t>Ranking</t>
  </si>
  <si>
    <t>Men</t>
  </si>
  <si>
    <t>Team Name</t>
  </si>
  <si>
    <t>Finisher Positions</t>
  </si>
  <si>
    <t>Total</t>
  </si>
  <si>
    <t>Fraser</t>
  </si>
  <si>
    <t>Smith</t>
  </si>
  <si>
    <t>Abertay University</t>
  </si>
  <si>
    <t>Pos</t>
  </si>
  <si>
    <t>Name</t>
  </si>
  <si>
    <t>Time</t>
  </si>
  <si>
    <t>James</t>
  </si>
  <si>
    <t>Dunn</t>
  </si>
  <si>
    <t>Edinburgh Napier University</t>
  </si>
  <si>
    <t>31.45</t>
  </si>
  <si>
    <t>Craig</t>
  </si>
  <si>
    <t>Morris</t>
  </si>
  <si>
    <t>32.07</t>
  </si>
  <si>
    <t xml:space="preserve">Glasgow Caledonian University </t>
  </si>
  <si>
    <t>32.10</t>
  </si>
  <si>
    <t>Heriot-Watt University</t>
  </si>
  <si>
    <t>Jamie</t>
  </si>
  <si>
    <t>Arnott</t>
  </si>
  <si>
    <t>32.49</t>
  </si>
  <si>
    <t xml:space="preserve">Robert Gordon University </t>
  </si>
  <si>
    <t>Keir</t>
  </si>
  <si>
    <t>Beaton</t>
  </si>
  <si>
    <t>32.53</t>
  </si>
  <si>
    <t>University of Aberdeen</t>
  </si>
  <si>
    <t>Michael</t>
  </si>
  <si>
    <t>Swinton</t>
  </si>
  <si>
    <t>32.56</t>
  </si>
  <si>
    <t>University of Dundee</t>
  </si>
  <si>
    <t>Gav</t>
  </si>
  <si>
    <t>Bryson</t>
  </si>
  <si>
    <t>33.05</t>
  </si>
  <si>
    <t xml:space="preserve">University of Edinburgh </t>
  </si>
  <si>
    <t>Paul</t>
  </si>
  <si>
    <t>O'Neill</t>
  </si>
  <si>
    <t>33.07</t>
  </si>
  <si>
    <t>University of Glasgow</t>
  </si>
  <si>
    <t>Taggart</t>
  </si>
  <si>
    <t>33.21</t>
  </si>
  <si>
    <t>Team Medals Men</t>
  </si>
  <si>
    <t>University of St Andrews</t>
  </si>
  <si>
    <t>Ruairdh</t>
  </si>
  <si>
    <t>Oliver-Jones</t>
  </si>
  <si>
    <t>33.23</t>
  </si>
  <si>
    <t>University of Stirling</t>
  </si>
  <si>
    <t>Tom</t>
  </si>
  <si>
    <t>Graham-Marr</t>
  </si>
  <si>
    <t>33.31</t>
  </si>
  <si>
    <t>University of Strathclyde</t>
  </si>
  <si>
    <t>Jake</t>
  </si>
  <si>
    <t>Bell</t>
  </si>
  <si>
    <t>33.38</t>
  </si>
  <si>
    <t>Andrew</t>
  </si>
  <si>
    <t>Casey</t>
  </si>
  <si>
    <t>33.41</t>
  </si>
  <si>
    <t>Joe</t>
  </si>
  <si>
    <t>Barton</t>
  </si>
  <si>
    <t>33.47</t>
  </si>
  <si>
    <t>Sandy</t>
  </si>
  <si>
    <t>Laing</t>
  </si>
  <si>
    <t>33.49</t>
  </si>
  <si>
    <t>Ewan</t>
  </si>
  <si>
    <t>34.07</t>
  </si>
  <si>
    <t>Steven</t>
  </si>
  <si>
    <t>Murray</t>
  </si>
  <si>
    <t>34.12</t>
  </si>
  <si>
    <t>Aaron</t>
  </si>
  <si>
    <t>Odentz</t>
  </si>
  <si>
    <t>32.13</t>
  </si>
  <si>
    <t>Jack</t>
  </si>
  <si>
    <t>Kerr</t>
  </si>
  <si>
    <t>34.16</t>
  </si>
  <si>
    <t>Cameron</t>
  </si>
  <si>
    <t>Peebles</t>
  </si>
  <si>
    <t>34.19</t>
  </si>
  <si>
    <t>Leo</t>
  </si>
  <si>
    <t>Murphy</t>
  </si>
  <si>
    <t>34.26</t>
  </si>
  <si>
    <t>Finlay</t>
  </si>
  <si>
    <t>Ross</t>
  </si>
  <si>
    <t>34.27</t>
  </si>
  <si>
    <t>Thomas</t>
  </si>
  <si>
    <t>Dalgarno</t>
  </si>
  <si>
    <t>34.29</t>
  </si>
  <si>
    <t>Gray</t>
  </si>
  <si>
    <t>34.30</t>
  </si>
  <si>
    <t>Berry</t>
  </si>
  <si>
    <t>McLean</t>
  </si>
  <si>
    <t>34.33</t>
  </si>
  <si>
    <t>Cyrus</t>
  </si>
  <si>
    <t>Goodger</t>
  </si>
  <si>
    <t>34.49</t>
  </si>
  <si>
    <t>Charlie</t>
  </si>
  <si>
    <t>LaMassa</t>
  </si>
  <si>
    <t>35.02</t>
  </si>
  <si>
    <t>Øyvind</t>
  </si>
  <si>
    <t>Bjørgum</t>
  </si>
  <si>
    <t>35.07</t>
  </si>
  <si>
    <t>Christian</t>
  </si>
  <si>
    <t>Graham</t>
  </si>
  <si>
    <t>35.09</t>
  </si>
  <si>
    <t>Clyde</t>
  </si>
  <si>
    <t>Williamson</t>
  </si>
  <si>
    <t>35.20</t>
  </si>
  <si>
    <t>Callum</t>
  </si>
  <si>
    <t>McCormack</t>
  </si>
  <si>
    <t>35.22</t>
  </si>
  <si>
    <t>Rory</t>
  </si>
  <si>
    <t>Philip</t>
  </si>
  <si>
    <t>Hill</t>
  </si>
  <si>
    <t>35.33</t>
  </si>
  <si>
    <t>Kristofer</t>
  </si>
  <si>
    <t>Hernandez</t>
  </si>
  <si>
    <t>35.37</t>
  </si>
  <si>
    <t>Calum</t>
  </si>
  <si>
    <t>Silcock</t>
  </si>
  <si>
    <t>35.41</t>
  </si>
  <si>
    <t>Alasdair</t>
  </si>
  <si>
    <t>Bisset</t>
  </si>
  <si>
    <t>35.43</t>
  </si>
  <si>
    <t>Alex</t>
  </si>
  <si>
    <t>Carcas</t>
  </si>
  <si>
    <t>35.45</t>
  </si>
  <si>
    <t>Muir</t>
  </si>
  <si>
    <t>35.57</t>
  </si>
  <si>
    <t>Alexander</t>
  </si>
  <si>
    <t>36.02</t>
  </si>
  <si>
    <t>Chepelin</t>
  </si>
  <si>
    <t>36.05</t>
  </si>
  <si>
    <t>Carrick</t>
  </si>
  <si>
    <t>36.09</t>
  </si>
  <si>
    <t>Johnstone</t>
  </si>
  <si>
    <t>36.18</t>
  </si>
  <si>
    <t>Angus</t>
  </si>
  <si>
    <t>Pope</t>
  </si>
  <si>
    <t>36.24</t>
  </si>
  <si>
    <t>Boyan</t>
  </si>
  <si>
    <t>Ivandjikov</t>
  </si>
  <si>
    <t>36.31</t>
  </si>
  <si>
    <t>Symmons</t>
  </si>
  <si>
    <t>36.33</t>
  </si>
  <si>
    <t>Tharme</t>
  </si>
  <si>
    <t>36.35</t>
  </si>
  <si>
    <t>Young</t>
  </si>
  <si>
    <t>36.36</t>
  </si>
  <si>
    <t>Conor</t>
  </si>
  <si>
    <t>O'Roirdan</t>
  </si>
  <si>
    <t>36.37</t>
  </si>
  <si>
    <t>Daniel</t>
  </si>
  <si>
    <t>36.42</t>
  </si>
  <si>
    <t>Stansfield</t>
  </si>
  <si>
    <t>36.44</t>
  </si>
  <si>
    <t>David</t>
  </si>
  <si>
    <t>Bunn</t>
  </si>
  <si>
    <t xml:space="preserve"> </t>
  </si>
  <si>
    <t>Eddie</t>
  </si>
  <si>
    <t>Narbett</t>
  </si>
  <si>
    <t>Gregor</t>
  </si>
  <si>
    <t>Malcolm</t>
  </si>
  <si>
    <t>Harry</t>
  </si>
  <si>
    <t>McCaughey</t>
  </si>
  <si>
    <t>Ifan</t>
  </si>
  <si>
    <t>Oldfield</t>
  </si>
  <si>
    <t>Leitch</t>
  </si>
  <si>
    <t>Joshua</t>
  </si>
  <si>
    <t>Liddle</t>
  </si>
  <si>
    <t>Kai</t>
  </si>
  <si>
    <t>Hugtenburg</t>
  </si>
  <si>
    <t>Lewis</t>
  </si>
  <si>
    <t>Khan</t>
  </si>
  <si>
    <t>Max</t>
  </si>
  <si>
    <t>Bloor</t>
  </si>
  <si>
    <t>Nick</t>
  </si>
  <si>
    <t>Bennett</t>
  </si>
  <si>
    <t>Oliver</t>
  </si>
  <si>
    <t>Teenan</t>
  </si>
  <si>
    <t>Morrison</t>
  </si>
  <si>
    <t>Robert</t>
  </si>
  <si>
    <t>Sparks</t>
  </si>
  <si>
    <t>Ruaridh</t>
  </si>
  <si>
    <t>Mon-Williams</t>
  </si>
  <si>
    <t>Telfer</t>
  </si>
  <si>
    <t>Otton</t>
  </si>
  <si>
    <t>Alastair</t>
  </si>
  <si>
    <t>Currie</t>
  </si>
  <si>
    <t>Merry</t>
  </si>
  <si>
    <t>Stephen</t>
  </si>
  <si>
    <t>Addison</t>
  </si>
  <si>
    <t>Holl</t>
  </si>
  <si>
    <t>Drummond</t>
  </si>
  <si>
    <t>Quentin</t>
  </si>
  <si>
    <t>Delvaux</t>
  </si>
  <si>
    <t>Drew</t>
  </si>
  <si>
    <t>Pollock</t>
  </si>
  <si>
    <t>Burns</t>
  </si>
  <si>
    <t>Nolan</t>
  </si>
  <si>
    <t>Ronain</t>
  </si>
  <si>
    <t>Maguire</t>
  </si>
  <si>
    <t>Carey</t>
  </si>
  <si>
    <t>Magnus</t>
  </si>
  <si>
    <t>Tait</t>
  </si>
  <si>
    <t>Martin</t>
  </si>
  <si>
    <t>Lynas</t>
  </si>
  <si>
    <t>Vitalijs</t>
  </si>
  <si>
    <t>Brejevs</t>
  </si>
  <si>
    <t>Gilhooly</t>
  </si>
  <si>
    <t>Euan</t>
  </si>
  <si>
    <t>Rose</t>
  </si>
  <si>
    <t>Ben</t>
  </si>
  <si>
    <t>Brown</t>
  </si>
  <si>
    <t>Jacob</t>
  </si>
  <si>
    <t>Skipper</t>
  </si>
  <si>
    <t>Samuel</t>
  </si>
  <si>
    <t>Thom</t>
  </si>
  <si>
    <t>Rimicans</t>
  </si>
  <si>
    <t>Robinson</t>
  </si>
  <si>
    <t>Mann</t>
  </si>
  <si>
    <t>Kevin</t>
  </si>
  <si>
    <t>Wood</t>
  </si>
  <si>
    <t>Taylor</t>
  </si>
  <si>
    <t>Kieran</t>
  </si>
  <si>
    <t>Cooper</t>
  </si>
  <si>
    <t>Charles</t>
  </si>
  <si>
    <t>Norman</t>
  </si>
  <si>
    <t>Henry</t>
  </si>
  <si>
    <t>Ramsay</t>
  </si>
  <si>
    <t>Aidan</t>
  </si>
  <si>
    <t>Lynch</t>
  </si>
  <si>
    <t>Phillip</t>
  </si>
  <si>
    <t>Shea</t>
  </si>
  <si>
    <t>Irvine</t>
  </si>
  <si>
    <t>Denver</t>
  </si>
  <si>
    <t>Sretesky</t>
  </si>
  <si>
    <t>Hamish</t>
  </si>
  <si>
    <t>Hickey</t>
  </si>
  <si>
    <t>Josh</t>
  </si>
  <si>
    <t>McComb</t>
  </si>
  <si>
    <t>Matthew</t>
  </si>
  <si>
    <t>Sutherland</t>
  </si>
  <si>
    <t>Luca</t>
  </si>
  <si>
    <t>Fanottoli</t>
  </si>
  <si>
    <t>Luke</t>
  </si>
  <si>
    <t>Howard</t>
  </si>
  <si>
    <t>McColgan</t>
  </si>
  <si>
    <t>Greenstein</t>
  </si>
  <si>
    <t>Daanny</t>
  </si>
  <si>
    <t>Mackinnon</t>
  </si>
  <si>
    <t>Jenkins</t>
  </si>
  <si>
    <t>Jardine</t>
  </si>
  <si>
    <t>Lee</t>
  </si>
  <si>
    <t>Shaw</t>
  </si>
  <si>
    <t>Alistair</t>
  </si>
  <si>
    <t>Coupar</t>
  </si>
  <si>
    <t>MacAngus</t>
  </si>
  <si>
    <t>Paddy</t>
  </si>
  <si>
    <t>Leonard Mukasa</t>
  </si>
  <si>
    <t>McKenna</t>
  </si>
  <si>
    <t>Watson</t>
  </si>
  <si>
    <t>Anssi</t>
  </si>
  <si>
    <t>Vilpponen</t>
  </si>
  <si>
    <t>William</t>
  </si>
  <si>
    <t>Bardsley</t>
  </si>
  <si>
    <t>Struan</t>
  </si>
  <si>
    <t>Paton</t>
  </si>
  <si>
    <t>Roman</t>
  </si>
  <si>
    <t>McLaren</t>
  </si>
  <si>
    <t>36.55</t>
  </si>
  <si>
    <t>37.05</t>
  </si>
  <si>
    <t>37.07</t>
  </si>
  <si>
    <t>37.10</t>
  </si>
  <si>
    <t>37.13</t>
  </si>
  <si>
    <t>37.18</t>
  </si>
  <si>
    <t>37.28</t>
  </si>
  <si>
    <t>37.30</t>
  </si>
  <si>
    <t>37.45</t>
  </si>
  <si>
    <t>37.49</t>
  </si>
  <si>
    <t>37.58</t>
  </si>
  <si>
    <t>38.06</t>
  </si>
  <si>
    <t>38.15</t>
  </si>
  <si>
    <t>38.02</t>
  </si>
  <si>
    <t>38.17</t>
  </si>
  <si>
    <t>38.22</t>
  </si>
  <si>
    <t>38.41</t>
  </si>
  <si>
    <t>38.42</t>
  </si>
  <si>
    <t>38.48</t>
  </si>
  <si>
    <t>39.05</t>
  </si>
  <si>
    <t>39.17</t>
  </si>
  <si>
    <t>39.23</t>
  </si>
  <si>
    <t>39.47</t>
  </si>
  <si>
    <t>40.21</t>
  </si>
  <si>
    <t>40.22</t>
  </si>
  <si>
    <t>40.38</t>
  </si>
  <si>
    <t>40.53</t>
  </si>
  <si>
    <t>41.03</t>
  </si>
  <si>
    <t>41.29</t>
  </si>
  <si>
    <t>41.56</t>
  </si>
  <si>
    <t>42.48</t>
  </si>
  <si>
    <t>43.07</t>
  </si>
  <si>
    <t>43.23</t>
  </si>
  <si>
    <t>44.16</t>
  </si>
  <si>
    <t>45.14</t>
  </si>
  <si>
    <t>45.26</t>
  </si>
  <si>
    <t>47.50</t>
  </si>
  <si>
    <t>49.58</t>
  </si>
  <si>
    <t>53.01</t>
  </si>
  <si>
    <t>53.05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</si>
</sst>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 mmmm\ yyyy"/>
  </numFmts>
  <fonts count="16" x14ac:knownFonts="1">
    <font>
      <sz val="12"/>
      <color theme="1"/>
      <name val="Calibri"/>
      <family val="2"/>
      <scheme val="minor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rgb="FFFF0000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8"/>
      <color theme="1"/>
      <name val="Calibri"/>
      <family val="2"/>
      <scheme val="minor"/>
    </font>
    <font>
      <b/>
      <sz val="12"/>
      <color indexed="48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0"/>
      <color indexed="12"/>
      <name val="Arial"/>
      <family val="2"/>
    </font>
    <font>
      <sz val="10"/>
      <color rgb="FF0000D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1" fillId="0" borderId="4" xfId="0" applyFont="1" applyBorder="1" applyAlignment="1">
      <alignment horizontal="center"/>
    </xf>
    <xf numFmtId="0" fontId="2" fillId="0" borderId="4" xfId="0" applyFont="1" applyBorder="1"/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4" fillId="0" borderId="0" xfId="0" applyFont="1" applyAlignment="1">
      <alignment horizontal="center"/>
    </xf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7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4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4" xfId="0" applyFont="1" applyBorder="1"/>
    <xf numFmtId="49" fontId="2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5" fillId="0" borderId="4" xfId="0" applyFont="1" applyBorder="1"/>
    <xf numFmtId="0" fontId="15" fillId="0" borderId="4" xfId="0" applyFont="1" applyBorder="1" applyAlignment="1">
      <alignment horizontal="center"/>
    </xf>
    <xf numFmtId="0" fontId="14" fillId="0" borderId="4" xfId="0" applyFont="1" applyBorder="1"/>
    <xf numFmtId="49" fontId="14" fillId="0" borderId="4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49" fontId="2" fillId="0" borderId="0" xfId="0" applyNumberFormat="1" applyFont="1"/>
    <xf numFmtId="0" fontId="0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86"/>
  <sheetViews>
    <sheetView tabSelected="1" zoomScale="110" zoomScaleNormal="110" workbookViewId="0">
      <selection activeCell="F96" sqref="F96"/>
    </sheetView>
  </sheetViews>
  <sheetFormatPr defaultColWidth="11" defaultRowHeight="15.75" x14ac:dyDescent="0.25"/>
  <cols>
    <col min="1" max="1" width="4.625" bestFit="1" customWidth="1"/>
    <col min="2" max="2" width="5.375" style="1" bestFit="1" customWidth="1"/>
    <col min="3" max="3" width="10.5" style="3" bestFit="1" customWidth="1"/>
    <col min="4" max="4" width="16.625" style="1" bestFit="1" customWidth="1"/>
    <col min="5" max="5" width="32.625" style="1" bestFit="1" customWidth="1"/>
    <col min="6" max="6" width="6.375" style="55" bestFit="1" customWidth="1"/>
    <col min="7" max="7" width="4.875" style="1" customWidth="1"/>
    <col min="8" max="8" width="2.5" customWidth="1"/>
    <col min="9" max="9" width="25" bestFit="1" customWidth="1"/>
    <col min="10" max="12" width="5.875" customWidth="1"/>
    <col min="13" max="13" width="6.125" customWidth="1"/>
    <col min="14" max="14" width="5.625" bestFit="1" customWidth="1"/>
    <col min="15" max="15" width="2.125" bestFit="1" customWidth="1"/>
    <col min="16" max="16" width="2.375" style="3" hidden="1" customWidth="1"/>
    <col min="17" max="17" width="3.5" hidden="1" customWidth="1"/>
    <col min="18" max="18" width="31.125" hidden="1" customWidth="1"/>
    <col min="19" max="22" width="5.875" hidden="1" customWidth="1"/>
    <col min="23" max="23" width="5.5" hidden="1" customWidth="1"/>
    <col min="24" max="24" width="4.625" hidden="1" customWidth="1"/>
    <col min="25" max="25" width="3.5" hidden="1" customWidth="1"/>
    <col min="26" max="26" width="31.125" hidden="1" customWidth="1"/>
    <col min="27" max="31" width="5.625" hidden="1" customWidth="1"/>
    <col min="32" max="32" width="6.125" hidden="1" customWidth="1"/>
    <col min="33" max="33" width="32.875" style="56" hidden="1" customWidth="1"/>
    <col min="34" max="34" width="4.625" style="4" hidden="1" customWidth="1"/>
    <col min="35" max="35" width="6.125" style="4" hidden="1" customWidth="1"/>
    <col min="36" max="36" width="3.5" style="1" hidden="1" customWidth="1"/>
    <col min="37" max="37" width="30.875" style="1" hidden="1" customWidth="1"/>
    <col min="38" max="38" width="10.875" hidden="1" customWidth="1"/>
    <col min="39" max="39" width="5.375" style="1" hidden="1" customWidth="1"/>
    <col min="40" max="40" width="10.875" style="1" hidden="1" customWidth="1"/>
    <col min="41" max="41" width="16.625" style="1" hidden="1" customWidth="1"/>
    <col min="42" max="42" width="30.875" style="1" hidden="1" customWidth="1"/>
    <col min="43" max="43" width="10" style="1" hidden="1" customWidth="1"/>
    <col min="44" max="44" width="11" hidden="1" customWidth="1"/>
    <col min="45" max="45" width="2.125" hidden="1" customWidth="1"/>
    <col min="46" max="47" width="4.625" style="17" hidden="1" customWidth="1"/>
    <col min="48" max="48" width="2.125" hidden="1" customWidth="1"/>
    <col min="49" max="49" width="11" hidden="1" customWidth="1"/>
    <col min="50" max="50" width="0.125" hidden="1" customWidth="1"/>
    <col min="51" max="51" width="2.125" hidden="1" customWidth="1"/>
    <col min="52" max="52" width="20.5" hidden="1" customWidth="1"/>
    <col min="53" max="53" width="2.125" hidden="1" customWidth="1"/>
    <col min="54" max="54" width="4.125" hidden="1" customWidth="1"/>
  </cols>
  <sheetData>
    <row r="1" spans="1:54" ht="39" customHeight="1" thickTop="1" thickBot="1" x14ac:dyDescent="0.3">
      <c r="B1" s="71" t="s">
        <v>0</v>
      </c>
      <c r="C1" s="72"/>
      <c r="D1" s="72"/>
      <c r="E1" s="72"/>
      <c r="F1" s="73"/>
      <c r="H1" s="74" t="s">
        <v>1</v>
      </c>
      <c r="I1" s="75"/>
      <c r="J1" s="75"/>
      <c r="K1" s="75"/>
      <c r="L1" s="75"/>
      <c r="M1" s="75"/>
      <c r="N1" s="76"/>
      <c r="O1" s="2"/>
      <c r="Q1" s="77" t="s">
        <v>1</v>
      </c>
      <c r="R1" s="77"/>
      <c r="S1" s="77"/>
      <c r="T1" s="77"/>
      <c r="U1" s="77"/>
      <c r="V1" s="77"/>
      <c r="W1" s="77"/>
      <c r="Y1" s="78" t="s">
        <v>2</v>
      </c>
      <c r="Z1" s="79"/>
      <c r="AA1" s="79"/>
      <c r="AB1" s="79"/>
      <c r="AC1" s="79"/>
      <c r="AD1" s="79"/>
      <c r="AE1" s="80"/>
      <c r="AF1" s="2"/>
      <c r="AG1" s="81" t="s">
        <v>3</v>
      </c>
      <c r="AH1" s="82"/>
      <c r="AJ1" s="81" t="s">
        <v>4</v>
      </c>
      <c r="AK1" s="83"/>
      <c r="AM1" s="5" t="s">
        <v>5</v>
      </c>
      <c r="AN1" s="5" t="s">
        <v>6</v>
      </c>
      <c r="AO1" s="5" t="s">
        <v>7</v>
      </c>
      <c r="AP1" s="5" t="s">
        <v>8</v>
      </c>
      <c r="AQ1" s="5" t="s">
        <v>9</v>
      </c>
      <c r="AS1" s="60" t="s">
        <v>10</v>
      </c>
      <c r="AT1" s="61"/>
      <c r="AU1" s="61"/>
      <c r="AV1" s="62"/>
    </row>
    <row r="2" spans="1:54" ht="17.25" thickTop="1" thickBot="1" x14ac:dyDescent="0.3">
      <c r="B2" s="63" t="s">
        <v>11</v>
      </c>
      <c r="C2" s="64"/>
      <c r="D2" s="64"/>
      <c r="E2" s="64"/>
      <c r="F2" s="65"/>
      <c r="H2" s="6"/>
      <c r="I2" s="7" t="s">
        <v>12</v>
      </c>
      <c r="J2" s="66" t="s">
        <v>13</v>
      </c>
      <c r="K2" s="66"/>
      <c r="L2" s="66"/>
      <c r="M2" s="66"/>
      <c r="N2" s="8" t="s">
        <v>14</v>
      </c>
      <c r="O2" s="9"/>
      <c r="P2" s="10"/>
      <c r="Q2" s="6"/>
      <c r="R2" s="8" t="s">
        <v>12</v>
      </c>
      <c r="S2" s="66" t="s">
        <v>13</v>
      </c>
      <c r="T2" s="66"/>
      <c r="U2" s="66"/>
      <c r="V2" s="66"/>
      <c r="W2" s="8" t="s">
        <v>14</v>
      </c>
      <c r="Y2" s="6"/>
      <c r="Z2" s="7" t="s">
        <v>12</v>
      </c>
      <c r="AA2" s="67" t="s">
        <v>13</v>
      </c>
      <c r="AB2" s="68"/>
      <c r="AC2" s="68"/>
      <c r="AD2" s="68"/>
      <c r="AE2" s="7" t="s">
        <v>14</v>
      </c>
      <c r="AF2" s="11"/>
      <c r="AG2"/>
      <c r="AH2" s="9"/>
      <c r="AI2" s="12"/>
      <c r="AJ2" s="6"/>
      <c r="AK2" s="7" t="s">
        <v>12</v>
      </c>
      <c r="AM2" s="13">
        <v>101</v>
      </c>
      <c r="AN2" s="13" t="s">
        <v>15</v>
      </c>
      <c r="AO2" s="13" t="s">
        <v>16</v>
      </c>
      <c r="AP2" s="13" t="s">
        <v>17</v>
      </c>
      <c r="AQ2" s="14"/>
      <c r="AS2" s="15"/>
      <c r="AT2" s="16"/>
    </row>
    <row r="3" spans="1:54" ht="17.25" thickTop="1" thickBot="1" x14ac:dyDescent="0.3">
      <c r="A3" s="18" t="s">
        <v>5</v>
      </c>
      <c r="B3" s="19" t="s">
        <v>18</v>
      </c>
      <c r="C3" s="69" t="s">
        <v>19</v>
      </c>
      <c r="D3" s="70"/>
      <c r="E3" s="20" t="s">
        <v>8</v>
      </c>
      <c r="F3" s="21" t="s">
        <v>20</v>
      </c>
      <c r="H3" s="22">
        <v>1</v>
      </c>
      <c r="I3" s="23" t="str">
        <f t="shared" ref="I3:I9" si="0">VLOOKUP($H3,$P:$W,3,FALSE)</f>
        <v xml:space="preserve">University of Edinburgh </v>
      </c>
      <c r="J3" s="24">
        <f t="shared" ref="J3:J9" si="1">VLOOKUP($H3,$P:$W,4,FALSE)</f>
        <v>1</v>
      </c>
      <c r="K3" s="24">
        <f t="shared" ref="K3:K9" si="2">VLOOKUP($H3,$P:$W,5,FALSE)</f>
        <v>8</v>
      </c>
      <c r="L3" s="24">
        <f t="shared" ref="L3:L9" si="3">VLOOKUP($H3,$P:$W,6,FALSE)</f>
        <v>9</v>
      </c>
      <c r="M3" s="24">
        <f t="shared" ref="M3:M9" si="4">VLOOKUP($H3,$P:$W,7,FALSE)</f>
        <v>10</v>
      </c>
      <c r="N3" s="25">
        <f t="shared" ref="N3:N9" si="5">IF(M3="","",SUM(J3:M3))</f>
        <v>28</v>
      </c>
      <c r="O3" s="26"/>
      <c r="P3" s="10" t="str">
        <f t="shared" ref="P3:P14" si="6">AS3</f>
        <v/>
      </c>
      <c r="Q3" s="10">
        <v>1</v>
      </c>
      <c r="R3" s="27" t="str">
        <f t="shared" ref="R3:R14" si="7">AK3</f>
        <v>Abertay University</v>
      </c>
      <c r="S3" s="10" t="str">
        <f>IF(ISERROR(AA3),"",AA3)</f>
        <v/>
      </c>
      <c r="T3" s="10" t="str">
        <f>IF(ISERROR(AB3),"",AB3)</f>
        <v/>
      </c>
      <c r="U3" s="10" t="str">
        <f>IF(ISERROR(AC3),"",AC3)</f>
        <v/>
      </c>
      <c r="V3" s="10" t="str">
        <f>IF(ISERROR(AD3),"",AD3)</f>
        <v/>
      </c>
      <c r="W3" s="10" t="str">
        <f>IF(V3="","",SUM(S3:V3))</f>
        <v/>
      </c>
      <c r="X3" s="15"/>
      <c r="Y3" s="10">
        <v>1</v>
      </c>
      <c r="Z3" s="6" t="str">
        <f t="shared" ref="Z3:Z14" si="8">AK3</f>
        <v>Abertay University</v>
      </c>
      <c r="AA3" s="10" t="e">
        <f t="shared" ref="AA3:AA14" si="9">VLOOKUP(Z3&amp;" 1",$AG:$AH,2,FALSE)</f>
        <v>#N/A</v>
      </c>
      <c r="AB3" s="10" t="e">
        <f t="shared" ref="AB3:AB14" si="10">VLOOKUP(Z3&amp;" 2",$AG:$AH,2,FALSE)</f>
        <v>#N/A</v>
      </c>
      <c r="AC3" s="10" t="e">
        <f t="shared" ref="AC3:AC14" si="11">VLOOKUP(Z3&amp;" 3",$AG:$AH,2,FALSE)</f>
        <v>#N/A</v>
      </c>
      <c r="AD3" s="10" t="e">
        <f t="shared" ref="AD3:AD14" si="12">VLOOKUP(Z3&amp;" 4",$AG:$AH,2,FALSE)</f>
        <v>#N/A</v>
      </c>
      <c r="AE3" s="10" t="e">
        <f t="shared" ref="AE3:AE14" si="13">SUM(AA3:AD3)</f>
        <v>#N/A</v>
      </c>
      <c r="AF3" s="28"/>
      <c r="AG3"/>
      <c r="AH3" s="29"/>
      <c r="AI3" s="30"/>
      <c r="AJ3" s="13">
        <v>1</v>
      </c>
      <c r="AK3" s="13" t="s">
        <v>17</v>
      </c>
      <c r="AM3" s="13">
        <v>102</v>
      </c>
      <c r="AN3" s="13" t="s">
        <v>21</v>
      </c>
      <c r="AO3" s="13" t="s">
        <v>22</v>
      </c>
      <c r="AP3" s="13" t="s">
        <v>23</v>
      </c>
      <c r="AQ3" s="14"/>
      <c r="AS3" s="15" t="str">
        <f t="shared" ref="AS3:AS56" si="14">IF(W3 = "","", RANK(AT3,$AT:$AT,1))</f>
        <v/>
      </c>
      <c r="AT3" s="16" t="str">
        <f>IF($W3="","",AU3+AV3)</f>
        <v/>
      </c>
      <c r="AU3" s="16" t="str">
        <f t="shared" ref="AU3:AU35" si="15">IF($W3="","",IF(COUNTIF($W:$W,W3)&gt;1,RANK(V3,$V:$V,1)/NoClubs,0))</f>
        <v/>
      </c>
      <c r="AV3" s="15" t="str">
        <f t="shared" ref="AV3:AV53" si="16">IF($W3="","",RANK(W3,$W:$W,1))</f>
        <v/>
      </c>
      <c r="AY3" s="31">
        <v>1</v>
      </c>
      <c r="AZ3" s="32" t="str">
        <f>VLOOKUP($AY$3,$H$3:$M$54,2,FALSE)</f>
        <v xml:space="preserve">University of Edinburgh </v>
      </c>
      <c r="BA3" s="15"/>
      <c r="BB3" s="15"/>
    </row>
    <row r="4" spans="1:54" ht="17.25" thickTop="1" thickBot="1" x14ac:dyDescent="0.3">
      <c r="A4" s="33">
        <v>158</v>
      </c>
      <c r="B4" s="33">
        <v>1</v>
      </c>
      <c r="C4" s="34" t="str">
        <f t="shared" ref="C4:C67" si="17">VLOOKUP($A4,$AM:$AP,2,FALSE)</f>
        <v>Jack</v>
      </c>
      <c r="D4" s="34" t="str">
        <f t="shared" ref="D4:D67" si="18">VLOOKUP($A4,$AM:$AP,3,FALSE)</f>
        <v>Leitch</v>
      </c>
      <c r="E4" s="35" t="str">
        <f t="shared" ref="E4:E67" si="19">VLOOKUP($A4,$AM:$AP,4,FALSE)</f>
        <v xml:space="preserve">University of Edinburgh </v>
      </c>
      <c r="F4" s="36" t="s">
        <v>24</v>
      </c>
      <c r="G4" s="37"/>
      <c r="H4" s="22">
        <v>2</v>
      </c>
      <c r="I4" s="23" t="str">
        <f t="shared" si="0"/>
        <v>University of Strathclyde</v>
      </c>
      <c r="J4" s="24">
        <f t="shared" si="1"/>
        <v>5</v>
      </c>
      <c r="K4" s="24">
        <f t="shared" si="2"/>
        <v>13</v>
      </c>
      <c r="L4" s="24">
        <f t="shared" si="3"/>
        <v>19</v>
      </c>
      <c r="M4" s="24">
        <f t="shared" si="4"/>
        <v>29</v>
      </c>
      <c r="N4" s="25">
        <f t="shared" si="5"/>
        <v>66</v>
      </c>
      <c r="O4" s="38">
        <f t="shared" ref="O4:O67" si="20">COUNTIF(A:A,A4)</f>
        <v>1</v>
      </c>
      <c r="P4" s="10" t="str">
        <f t="shared" si="6"/>
        <v/>
      </c>
      <c r="Q4" s="10">
        <v>2</v>
      </c>
      <c r="R4" s="27" t="str">
        <f t="shared" si="7"/>
        <v>Edinburgh Napier University</v>
      </c>
      <c r="S4" s="10">
        <f t="shared" ref="S4:V14" si="21">IF(ISERROR(AA4),"",AA4)</f>
        <v>4</v>
      </c>
      <c r="T4" s="10">
        <f t="shared" si="21"/>
        <v>45</v>
      </c>
      <c r="U4" s="10" t="str">
        <f t="shared" si="21"/>
        <v/>
      </c>
      <c r="V4" s="10" t="str">
        <f t="shared" si="21"/>
        <v/>
      </c>
      <c r="W4" s="10" t="str">
        <f>IF(V4="","",SUM(S4:V4))</f>
        <v/>
      </c>
      <c r="X4" s="15"/>
      <c r="Y4" s="10">
        <v>2</v>
      </c>
      <c r="Z4" s="6" t="str">
        <f t="shared" si="8"/>
        <v>Edinburgh Napier University</v>
      </c>
      <c r="AA4" s="10">
        <f t="shared" si="9"/>
        <v>4</v>
      </c>
      <c r="AB4" s="10">
        <f t="shared" si="10"/>
        <v>45</v>
      </c>
      <c r="AC4" s="10" t="e">
        <f t="shared" si="11"/>
        <v>#N/A</v>
      </c>
      <c r="AD4" s="10" t="e">
        <f t="shared" si="12"/>
        <v>#N/A</v>
      </c>
      <c r="AE4" s="10" t="e">
        <f t="shared" si="13"/>
        <v>#N/A</v>
      </c>
      <c r="AF4" s="26"/>
      <c r="AG4" s="39" t="str">
        <f>E4&amp;" "&amp;COUNTIF($E$4:$E4,E4)</f>
        <v>University of Edinburgh  1</v>
      </c>
      <c r="AH4" s="33">
        <v>1</v>
      </c>
      <c r="AI4" s="40"/>
      <c r="AJ4" s="13">
        <v>2</v>
      </c>
      <c r="AK4" s="13" t="s">
        <v>23</v>
      </c>
      <c r="AM4" s="13">
        <v>103</v>
      </c>
      <c r="AN4" s="13" t="s">
        <v>25</v>
      </c>
      <c r="AO4" s="13" t="s">
        <v>26</v>
      </c>
      <c r="AP4" s="13" t="s">
        <v>23</v>
      </c>
      <c r="AQ4" s="14"/>
      <c r="AS4" s="15" t="str">
        <f t="shared" si="14"/>
        <v/>
      </c>
      <c r="AT4" s="16" t="str">
        <f t="shared" ref="AT4:AT56" si="22">IF($W4="","",AU4+AV4)</f>
        <v/>
      </c>
      <c r="AU4" s="16" t="str">
        <f t="shared" si="15"/>
        <v/>
      </c>
      <c r="AV4" s="15" t="str">
        <f t="shared" si="16"/>
        <v/>
      </c>
      <c r="AY4" s="15"/>
      <c r="AZ4" s="15" t="str">
        <f>VLOOKUP($BB4,$B:$F,2,FALSE)&amp;" "&amp;VLOOKUP($BB4,$B:$F,3,FALSE)</f>
        <v>Jack Leitch</v>
      </c>
      <c r="BA4" s="15" t="e">
        <f>VLOOKUP($BB4,$B:$F,6,FALSE)</f>
        <v>#REF!</v>
      </c>
      <c r="BB4" s="41">
        <f>VLOOKUP($AY$3,$H$3:$M$54,3,FALSE)</f>
        <v>1</v>
      </c>
    </row>
    <row r="5" spans="1:54" ht="17.25" thickTop="1" thickBot="1" x14ac:dyDescent="0.3">
      <c r="A5" s="33">
        <v>196</v>
      </c>
      <c r="B5" s="33">
        <v>2</v>
      </c>
      <c r="C5" s="34" t="str">
        <f t="shared" si="17"/>
        <v>Kevin</v>
      </c>
      <c r="D5" s="34" t="str">
        <f t="shared" si="18"/>
        <v>Wood</v>
      </c>
      <c r="E5" s="35" t="str">
        <f t="shared" si="19"/>
        <v>University of St Andrews</v>
      </c>
      <c r="F5" s="36" t="s">
        <v>27</v>
      </c>
      <c r="G5" s="37"/>
      <c r="H5" s="22">
        <v>3</v>
      </c>
      <c r="I5" s="23" t="str">
        <f t="shared" si="0"/>
        <v>University of Glasgow</v>
      </c>
      <c r="J5" s="24">
        <f t="shared" si="1"/>
        <v>7</v>
      </c>
      <c r="K5" s="24">
        <f t="shared" si="2"/>
        <v>11</v>
      </c>
      <c r="L5" s="24">
        <f t="shared" si="3"/>
        <v>23</v>
      </c>
      <c r="M5" s="24">
        <f t="shared" si="4"/>
        <v>27</v>
      </c>
      <c r="N5" s="25">
        <f t="shared" si="5"/>
        <v>68</v>
      </c>
      <c r="O5" s="38">
        <f t="shared" si="20"/>
        <v>1</v>
      </c>
      <c r="P5" s="10" t="str">
        <f t="shared" si="6"/>
        <v/>
      </c>
      <c r="Q5" s="10">
        <v>3</v>
      </c>
      <c r="R5" s="27" t="str">
        <f t="shared" si="7"/>
        <v xml:space="preserve">Glasgow Caledonian University </v>
      </c>
      <c r="S5" s="10" t="str">
        <f t="shared" si="21"/>
        <v/>
      </c>
      <c r="T5" s="10" t="str">
        <f t="shared" si="21"/>
        <v/>
      </c>
      <c r="U5" s="10" t="str">
        <f t="shared" si="21"/>
        <v/>
      </c>
      <c r="V5" s="10" t="str">
        <f t="shared" si="21"/>
        <v/>
      </c>
      <c r="W5" s="10" t="str">
        <f t="shared" ref="W5:W14" si="23">IF(V5="","",SUM(S5:V5))</f>
        <v/>
      </c>
      <c r="X5" s="15"/>
      <c r="Y5" s="10">
        <v>3</v>
      </c>
      <c r="Z5" s="6" t="str">
        <f t="shared" si="8"/>
        <v xml:space="preserve">Glasgow Caledonian University </v>
      </c>
      <c r="AA5" s="10" t="e">
        <f t="shared" si="9"/>
        <v>#N/A</v>
      </c>
      <c r="AB5" s="10" t="e">
        <f t="shared" si="10"/>
        <v>#N/A</v>
      </c>
      <c r="AC5" s="10" t="e">
        <f t="shared" si="11"/>
        <v>#N/A</v>
      </c>
      <c r="AD5" s="10" t="e">
        <f t="shared" si="12"/>
        <v>#N/A</v>
      </c>
      <c r="AE5" s="10" t="e">
        <f t="shared" si="13"/>
        <v>#N/A</v>
      </c>
      <c r="AF5" s="26"/>
      <c r="AG5" s="39" t="str">
        <f>E5&amp;" "&amp;COUNTIF($E$4:$E5,E5)</f>
        <v>University of St Andrews 1</v>
      </c>
      <c r="AH5" s="33">
        <v>2</v>
      </c>
      <c r="AI5" s="40"/>
      <c r="AJ5" s="13">
        <v>3</v>
      </c>
      <c r="AK5" s="13" t="s">
        <v>28</v>
      </c>
      <c r="AM5" s="13">
        <v>104</v>
      </c>
      <c r="AN5" s="13" t="s">
        <v>21</v>
      </c>
      <c r="AO5" s="13" t="s">
        <v>22</v>
      </c>
      <c r="AP5" s="13" t="s">
        <v>23</v>
      </c>
      <c r="AQ5" s="14"/>
      <c r="AS5" s="15" t="str">
        <f t="shared" si="14"/>
        <v/>
      </c>
      <c r="AT5" s="16" t="str">
        <f t="shared" si="22"/>
        <v/>
      </c>
      <c r="AU5" s="16" t="str">
        <f t="shared" si="15"/>
        <v/>
      </c>
      <c r="AV5" s="15" t="str">
        <f t="shared" si="16"/>
        <v/>
      </c>
      <c r="AY5" s="15"/>
      <c r="AZ5" s="15" t="str">
        <f>VLOOKUP($BB5,$B:$F,2,FALSE)&amp;" "&amp;VLOOKUP($BB5,$B:$F,3,FALSE)</f>
        <v>Callum Tharme</v>
      </c>
      <c r="BA5" s="15" t="e">
        <f>VLOOKUP($BB5,$B:$F,6,FALSE)</f>
        <v>#REF!</v>
      </c>
      <c r="BB5" s="41">
        <f>VLOOKUP($AY$3,$H$3:$M$54,4,FALSE)</f>
        <v>8</v>
      </c>
    </row>
    <row r="6" spans="1:54" ht="17.25" thickTop="1" thickBot="1" x14ac:dyDescent="0.3">
      <c r="A6" s="33">
        <v>206</v>
      </c>
      <c r="B6" s="33">
        <v>3</v>
      </c>
      <c r="C6" s="34" t="str">
        <f t="shared" si="17"/>
        <v>Hamish</v>
      </c>
      <c r="D6" s="34" t="str">
        <f t="shared" si="18"/>
        <v>Hickey</v>
      </c>
      <c r="E6" s="35" t="str">
        <f t="shared" si="19"/>
        <v>University of Stirling</v>
      </c>
      <c r="F6" s="36" t="s">
        <v>29</v>
      </c>
      <c r="G6" s="37"/>
      <c r="H6" s="22">
        <v>4</v>
      </c>
      <c r="I6" s="23" t="str">
        <f t="shared" si="0"/>
        <v>University of Stirling</v>
      </c>
      <c r="J6" s="24">
        <f t="shared" si="1"/>
        <v>3</v>
      </c>
      <c r="K6" s="24">
        <f t="shared" si="2"/>
        <v>18</v>
      </c>
      <c r="L6" s="24">
        <f t="shared" si="3"/>
        <v>28</v>
      </c>
      <c r="M6" s="24">
        <f t="shared" si="4"/>
        <v>30</v>
      </c>
      <c r="N6" s="25">
        <f t="shared" si="5"/>
        <v>79</v>
      </c>
      <c r="O6" s="38">
        <f t="shared" si="20"/>
        <v>1</v>
      </c>
      <c r="P6" s="10">
        <f t="shared" si="6"/>
        <v>8</v>
      </c>
      <c r="Q6" s="10">
        <v>4</v>
      </c>
      <c r="R6" s="27" t="str">
        <f t="shared" si="7"/>
        <v>Heriot-Watt University</v>
      </c>
      <c r="S6" s="10">
        <f t="shared" si="21"/>
        <v>24</v>
      </c>
      <c r="T6" s="10">
        <f t="shared" si="21"/>
        <v>59</v>
      </c>
      <c r="U6" s="10">
        <f t="shared" si="21"/>
        <v>66</v>
      </c>
      <c r="V6" s="10">
        <f t="shared" si="21"/>
        <v>85</v>
      </c>
      <c r="W6" s="10">
        <f t="shared" si="23"/>
        <v>234</v>
      </c>
      <c r="X6" s="15"/>
      <c r="Y6" s="10">
        <v>4</v>
      </c>
      <c r="Z6" s="6" t="str">
        <f t="shared" si="8"/>
        <v>Heriot-Watt University</v>
      </c>
      <c r="AA6" s="10">
        <f t="shared" si="9"/>
        <v>24</v>
      </c>
      <c r="AB6" s="10">
        <f t="shared" si="10"/>
        <v>59</v>
      </c>
      <c r="AC6" s="10">
        <f t="shared" si="11"/>
        <v>66</v>
      </c>
      <c r="AD6" s="10">
        <f t="shared" si="12"/>
        <v>85</v>
      </c>
      <c r="AE6" s="10">
        <f t="shared" si="13"/>
        <v>234</v>
      </c>
      <c r="AF6" s="26"/>
      <c r="AG6" s="39" t="str">
        <f>E6&amp;" "&amp;COUNTIF($E$4:$E6,E6)</f>
        <v>University of Stirling 1</v>
      </c>
      <c r="AH6" s="33">
        <v>3</v>
      </c>
      <c r="AI6" s="40"/>
      <c r="AJ6" s="13">
        <v>4</v>
      </c>
      <c r="AK6" s="13" t="s">
        <v>30</v>
      </c>
      <c r="AM6" s="13">
        <v>105</v>
      </c>
      <c r="AN6" s="13" t="s">
        <v>31</v>
      </c>
      <c r="AO6" s="13" t="s">
        <v>32</v>
      </c>
      <c r="AP6" s="13" t="s">
        <v>28</v>
      </c>
      <c r="AQ6" s="14"/>
      <c r="AS6" s="15">
        <f t="shared" si="14"/>
        <v>8</v>
      </c>
      <c r="AT6" s="16">
        <f t="shared" si="22"/>
        <v>8</v>
      </c>
      <c r="AU6" s="16">
        <f t="shared" si="15"/>
        <v>0</v>
      </c>
      <c r="AV6" s="15">
        <f t="shared" si="16"/>
        <v>8</v>
      </c>
      <c r="AY6" s="15"/>
      <c r="AZ6" s="15" t="str">
        <f>VLOOKUP($BB6,$B:$F,2,FALSE)&amp;" "&amp;VLOOKUP($BB6,$B:$F,3,FALSE)</f>
        <v>Daniel Stansfield</v>
      </c>
      <c r="BA6" s="15" t="e">
        <f>VLOOKUP($BB6,$B:$F,6,FALSE)</f>
        <v>#REF!</v>
      </c>
      <c r="BB6" s="41">
        <f>VLOOKUP($AY$3,$H$3:$M$54,5,FALSE)</f>
        <v>9</v>
      </c>
    </row>
    <row r="7" spans="1:54" ht="17.25" thickTop="1" thickBot="1" x14ac:dyDescent="0.3">
      <c r="A7" s="33">
        <v>102</v>
      </c>
      <c r="B7" s="33">
        <v>4</v>
      </c>
      <c r="C7" s="34" t="str">
        <f t="shared" si="17"/>
        <v>James</v>
      </c>
      <c r="D7" s="34" t="str">
        <f t="shared" si="18"/>
        <v>Dunn</v>
      </c>
      <c r="E7" s="35" t="str">
        <f t="shared" si="19"/>
        <v>Edinburgh Napier University</v>
      </c>
      <c r="F7" s="36" t="s">
        <v>33</v>
      </c>
      <c r="G7" s="37"/>
      <c r="H7" s="22">
        <v>5</v>
      </c>
      <c r="I7" s="23" t="str">
        <f t="shared" si="0"/>
        <v>University of Aberdeen</v>
      </c>
      <c r="J7" s="24">
        <f t="shared" si="1"/>
        <v>12</v>
      </c>
      <c r="K7" s="24">
        <f t="shared" si="2"/>
        <v>17</v>
      </c>
      <c r="L7" s="24">
        <f t="shared" si="3"/>
        <v>31</v>
      </c>
      <c r="M7" s="24">
        <f t="shared" si="4"/>
        <v>35</v>
      </c>
      <c r="N7" s="25">
        <f t="shared" si="5"/>
        <v>95</v>
      </c>
      <c r="O7" s="38">
        <f t="shared" si="20"/>
        <v>1</v>
      </c>
      <c r="P7" s="10" t="str">
        <f t="shared" si="6"/>
        <v/>
      </c>
      <c r="Q7" s="10">
        <v>5</v>
      </c>
      <c r="R7" s="27" t="str">
        <f t="shared" si="7"/>
        <v xml:space="preserve">Robert Gordon University </v>
      </c>
      <c r="S7" s="10">
        <f t="shared" si="21"/>
        <v>75</v>
      </c>
      <c r="T7" s="10" t="str">
        <f t="shared" si="21"/>
        <v/>
      </c>
      <c r="U7" s="10" t="str">
        <f t="shared" si="21"/>
        <v/>
      </c>
      <c r="V7" s="10" t="str">
        <f t="shared" si="21"/>
        <v/>
      </c>
      <c r="W7" s="10" t="str">
        <f t="shared" si="23"/>
        <v/>
      </c>
      <c r="X7" s="15"/>
      <c r="Y7" s="10">
        <v>5</v>
      </c>
      <c r="Z7" s="6" t="str">
        <f t="shared" si="8"/>
        <v xml:space="preserve">Robert Gordon University </v>
      </c>
      <c r="AA7" s="10">
        <f t="shared" si="9"/>
        <v>75</v>
      </c>
      <c r="AB7" s="10" t="e">
        <f t="shared" si="10"/>
        <v>#N/A</v>
      </c>
      <c r="AC7" s="10" t="e">
        <f t="shared" si="11"/>
        <v>#N/A</v>
      </c>
      <c r="AD7" s="10" t="e">
        <f t="shared" si="12"/>
        <v>#N/A</v>
      </c>
      <c r="AE7" s="10" t="e">
        <f t="shared" si="13"/>
        <v>#N/A</v>
      </c>
      <c r="AF7" s="26"/>
      <c r="AG7" s="39" t="str">
        <f>E7&amp;" "&amp;COUNTIF($E$4:$E7,E7)</f>
        <v>Edinburgh Napier University 1</v>
      </c>
      <c r="AH7" s="33">
        <v>4</v>
      </c>
      <c r="AI7" s="40"/>
      <c r="AJ7" s="13">
        <v>5</v>
      </c>
      <c r="AK7" s="13" t="s">
        <v>34</v>
      </c>
      <c r="AM7" s="13">
        <v>106</v>
      </c>
      <c r="AN7" s="13" t="s">
        <v>35</v>
      </c>
      <c r="AO7" s="13" t="s">
        <v>36</v>
      </c>
      <c r="AP7" s="13" t="s">
        <v>30</v>
      </c>
      <c r="AQ7" s="14"/>
      <c r="AS7" s="15" t="str">
        <f t="shared" si="14"/>
        <v/>
      </c>
      <c r="AT7" s="16" t="str">
        <f t="shared" si="22"/>
        <v/>
      </c>
      <c r="AU7" s="16" t="str">
        <f t="shared" si="15"/>
        <v/>
      </c>
      <c r="AV7" s="15" t="str">
        <f t="shared" si="16"/>
        <v/>
      </c>
      <c r="AY7" s="15"/>
      <c r="AZ7" s="15" t="str">
        <f>VLOOKUP($BB7,$B:$F,2,FALSE)&amp;" "&amp;VLOOKUP($BB7,$B:$F,3,FALSE)</f>
        <v>Alex Muir</v>
      </c>
      <c r="BA7" s="15" t="e">
        <f>VLOOKUP($BB7,$B:$F,6,FALSE)</f>
        <v>#REF!</v>
      </c>
      <c r="BB7" s="41">
        <f>VLOOKUP($AY$3,$H$3:$M$54,6,FALSE)</f>
        <v>10</v>
      </c>
    </row>
    <row r="8" spans="1:54" ht="17.25" thickTop="1" thickBot="1" x14ac:dyDescent="0.3">
      <c r="A8" s="33">
        <v>218</v>
      </c>
      <c r="B8" s="33">
        <v>5</v>
      </c>
      <c r="C8" s="34" t="str">
        <f t="shared" si="17"/>
        <v>Craig</v>
      </c>
      <c r="D8" s="34" t="str">
        <f t="shared" si="18"/>
        <v>Jardine</v>
      </c>
      <c r="E8" s="35" t="str">
        <f t="shared" si="19"/>
        <v>University of Strathclyde</v>
      </c>
      <c r="F8" s="36" t="s">
        <v>37</v>
      </c>
      <c r="G8" s="37"/>
      <c r="H8" s="22">
        <v>6</v>
      </c>
      <c r="I8" s="23" t="str">
        <f t="shared" si="0"/>
        <v>University of Dundee</v>
      </c>
      <c r="J8" s="24">
        <f t="shared" si="1"/>
        <v>6</v>
      </c>
      <c r="K8" s="24">
        <f t="shared" si="2"/>
        <v>15</v>
      </c>
      <c r="L8" s="24">
        <f t="shared" si="3"/>
        <v>52</v>
      </c>
      <c r="M8" s="24">
        <f t="shared" si="4"/>
        <v>54</v>
      </c>
      <c r="N8" s="25">
        <f t="shared" si="5"/>
        <v>127</v>
      </c>
      <c r="O8" s="38">
        <f t="shared" si="20"/>
        <v>1</v>
      </c>
      <c r="P8" s="10">
        <f t="shared" si="6"/>
        <v>5</v>
      </c>
      <c r="Q8" s="10">
        <v>6</v>
      </c>
      <c r="R8" s="27" t="str">
        <f t="shared" si="7"/>
        <v>University of Aberdeen</v>
      </c>
      <c r="S8" s="10">
        <f t="shared" si="21"/>
        <v>12</v>
      </c>
      <c r="T8" s="10">
        <f t="shared" si="21"/>
        <v>17</v>
      </c>
      <c r="U8" s="10">
        <f t="shared" si="21"/>
        <v>31</v>
      </c>
      <c r="V8" s="10">
        <f t="shared" si="21"/>
        <v>35</v>
      </c>
      <c r="W8" s="10">
        <f t="shared" si="23"/>
        <v>95</v>
      </c>
      <c r="X8" s="15"/>
      <c r="Y8" s="10">
        <v>6</v>
      </c>
      <c r="Z8" s="6" t="str">
        <f t="shared" si="8"/>
        <v>University of Aberdeen</v>
      </c>
      <c r="AA8" s="10">
        <f t="shared" si="9"/>
        <v>12</v>
      </c>
      <c r="AB8" s="10">
        <f t="shared" si="10"/>
        <v>17</v>
      </c>
      <c r="AC8" s="10">
        <f t="shared" si="11"/>
        <v>31</v>
      </c>
      <c r="AD8" s="10">
        <f t="shared" si="12"/>
        <v>35</v>
      </c>
      <c r="AE8" s="10">
        <f t="shared" si="13"/>
        <v>95</v>
      </c>
      <c r="AF8" s="26"/>
      <c r="AG8" s="39" t="str">
        <f>E8&amp;" "&amp;COUNTIF($E$4:$E8,E8)</f>
        <v>University of Strathclyde 1</v>
      </c>
      <c r="AH8" s="33">
        <v>5</v>
      </c>
      <c r="AI8" s="40"/>
      <c r="AJ8" s="13">
        <v>6</v>
      </c>
      <c r="AK8" s="13" t="s">
        <v>38</v>
      </c>
      <c r="AM8" s="13">
        <v>107</v>
      </c>
      <c r="AN8" s="13" t="s">
        <v>39</v>
      </c>
      <c r="AO8" s="13" t="s">
        <v>40</v>
      </c>
      <c r="AP8" s="13" t="s">
        <v>30</v>
      </c>
      <c r="AQ8" s="14"/>
      <c r="AS8" s="15">
        <f t="shared" si="14"/>
        <v>5</v>
      </c>
      <c r="AT8" s="16">
        <f t="shared" si="22"/>
        <v>5</v>
      </c>
      <c r="AU8" s="16">
        <f t="shared" si="15"/>
        <v>0</v>
      </c>
      <c r="AV8" s="15">
        <f t="shared" si="16"/>
        <v>5</v>
      </c>
      <c r="AY8" s="15"/>
      <c r="AZ8" s="15" t="str">
        <f>VLOOKUP($BB8,$B:$F,2,FALSE)&amp;" "&amp;VLOOKUP($BB8,$B:$F,3,FALSE)</f>
        <v>Luke Howard</v>
      </c>
      <c r="BA8" s="15" t="e">
        <f>VLOOKUP($BB8,$B:$F,6,FALSE)</f>
        <v>#REF!</v>
      </c>
      <c r="BB8" s="31">
        <f>VLOOKUP($AY$3,$H$3:$N$51,7,FALSE)</f>
        <v>28</v>
      </c>
    </row>
    <row r="9" spans="1:54" ht="17.25" thickTop="1" thickBot="1" x14ac:dyDescent="0.3">
      <c r="A9" s="33">
        <v>131</v>
      </c>
      <c r="B9" s="33">
        <v>6</v>
      </c>
      <c r="C9" s="34" t="str">
        <f t="shared" si="17"/>
        <v>Christian</v>
      </c>
      <c r="D9" s="34" t="str">
        <f t="shared" si="18"/>
        <v>Graham</v>
      </c>
      <c r="E9" s="35" t="str">
        <f t="shared" si="19"/>
        <v>University of Dundee</v>
      </c>
      <c r="F9" s="36" t="s">
        <v>41</v>
      </c>
      <c r="G9" s="37"/>
      <c r="H9" s="22">
        <v>7</v>
      </c>
      <c r="I9" s="23" t="str">
        <f t="shared" si="0"/>
        <v>University of St Andrews</v>
      </c>
      <c r="J9" s="24">
        <f t="shared" si="1"/>
        <v>2</v>
      </c>
      <c r="K9" s="24">
        <f t="shared" si="2"/>
        <v>41</v>
      </c>
      <c r="L9" s="24">
        <f t="shared" si="3"/>
        <v>43</v>
      </c>
      <c r="M9" s="24">
        <f t="shared" si="4"/>
        <v>60</v>
      </c>
      <c r="N9" s="25">
        <f t="shared" si="5"/>
        <v>146</v>
      </c>
      <c r="O9" s="38">
        <f t="shared" si="20"/>
        <v>1</v>
      </c>
      <c r="P9" s="10">
        <f t="shared" si="6"/>
        <v>6</v>
      </c>
      <c r="Q9" s="10">
        <v>7</v>
      </c>
      <c r="R9" s="27" t="str">
        <f t="shared" si="7"/>
        <v>University of Dundee</v>
      </c>
      <c r="S9" s="10">
        <f t="shared" si="21"/>
        <v>6</v>
      </c>
      <c r="T9" s="10">
        <f t="shared" si="21"/>
        <v>15</v>
      </c>
      <c r="U9" s="10">
        <f t="shared" si="21"/>
        <v>52</v>
      </c>
      <c r="V9" s="10">
        <f t="shared" si="21"/>
        <v>54</v>
      </c>
      <c r="W9" s="10">
        <f t="shared" si="23"/>
        <v>127</v>
      </c>
      <c r="X9" s="15"/>
      <c r="Y9" s="10">
        <v>7</v>
      </c>
      <c r="Z9" s="6" t="str">
        <f t="shared" si="8"/>
        <v>University of Dundee</v>
      </c>
      <c r="AA9" s="10">
        <f t="shared" si="9"/>
        <v>6</v>
      </c>
      <c r="AB9" s="10">
        <f t="shared" si="10"/>
        <v>15</v>
      </c>
      <c r="AC9" s="10">
        <f t="shared" si="11"/>
        <v>52</v>
      </c>
      <c r="AD9" s="10">
        <f t="shared" si="12"/>
        <v>54</v>
      </c>
      <c r="AE9" s="10">
        <f t="shared" si="13"/>
        <v>127</v>
      </c>
      <c r="AF9" s="26"/>
      <c r="AG9" s="39" t="str">
        <f>E9&amp;" "&amp;COUNTIF($E$4:$E9,E9)</f>
        <v>University of Dundee 1</v>
      </c>
      <c r="AH9" s="33">
        <v>6</v>
      </c>
      <c r="AI9" s="40"/>
      <c r="AJ9" s="13">
        <v>7</v>
      </c>
      <c r="AK9" s="13" t="s">
        <v>42</v>
      </c>
      <c r="AM9" s="13">
        <v>108</v>
      </c>
      <c r="AN9" s="13" t="s">
        <v>43</v>
      </c>
      <c r="AO9" s="13" t="s">
        <v>44</v>
      </c>
      <c r="AP9" s="13" t="s">
        <v>30</v>
      </c>
      <c r="AQ9" s="14"/>
      <c r="AS9" s="15">
        <f t="shared" si="14"/>
        <v>6</v>
      </c>
      <c r="AT9" s="16">
        <f t="shared" si="22"/>
        <v>6</v>
      </c>
      <c r="AU9" s="16">
        <f t="shared" si="15"/>
        <v>0</v>
      </c>
      <c r="AV9" s="15">
        <f t="shared" si="16"/>
        <v>6</v>
      </c>
      <c r="AY9" s="15"/>
      <c r="AZ9" s="15"/>
      <c r="BA9" s="15"/>
      <c r="BB9" s="15"/>
    </row>
    <row r="10" spans="1:54" ht="17.25" thickTop="1" thickBot="1" x14ac:dyDescent="0.3">
      <c r="A10" s="33">
        <v>180</v>
      </c>
      <c r="B10" s="33">
        <v>7</v>
      </c>
      <c r="C10" s="34" t="str">
        <f t="shared" si="17"/>
        <v>Ronain</v>
      </c>
      <c r="D10" s="34" t="str">
        <f t="shared" si="18"/>
        <v>Maguire</v>
      </c>
      <c r="E10" s="35" t="str">
        <f t="shared" si="19"/>
        <v>University of Glasgow</v>
      </c>
      <c r="F10" s="36" t="s">
        <v>45</v>
      </c>
      <c r="G10" s="37"/>
      <c r="H10" s="42"/>
      <c r="I10" s="43"/>
      <c r="J10" s="44"/>
      <c r="K10" s="44"/>
      <c r="L10" s="44"/>
      <c r="M10" s="44"/>
      <c r="O10" s="38">
        <f t="shared" si="20"/>
        <v>1</v>
      </c>
      <c r="P10" s="10">
        <f t="shared" si="6"/>
        <v>1</v>
      </c>
      <c r="Q10" s="10">
        <v>8</v>
      </c>
      <c r="R10" s="27" t="str">
        <f t="shared" si="7"/>
        <v xml:space="preserve">University of Edinburgh </v>
      </c>
      <c r="S10" s="10">
        <f t="shared" si="21"/>
        <v>1</v>
      </c>
      <c r="T10" s="10">
        <f t="shared" si="21"/>
        <v>8</v>
      </c>
      <c r="U10" s="10">
        <f t="shared" si="21"/>
        <v>9</v>
      </c>
      <c r="V10" s="10">
        <f t="shared" si="21"/>
        <v>10</v>
      </c>
      <c r="W10" s="10">
        <f t="shared" si="23"/>
        <v>28</v>
      </c>
      <c r="X10" s="15"/>
      <c r="Y10" s="10">
        <v>8</v>
      </c>
      <c r="Z10" s="6" t="str">
        <f t="shared" si="8"/>
        <v xml:space="preserve">University of Edinburgh </v>
      </c>
      <c r="AA10" s="10">
        <f t="shared" si="9"/>
        <v>1</v>
      </c>
      <c r="AB10" s="10">
        <f t="shared" si="10"/>
        <v>8</v>
      </c>
      <c r="AC10" s="10">
        <f t="shared" si="11"/>
        <v>9</v>
      </c>
      <c r="AD10" s="10">
        <f t="shared" si="12"/>
        <v>10</v>
      </c>
      <c r="AE10" s="10">
        <f t="shared" si="13"/>
        <v>28</v>
      </c>
      <c r="AF10" s="26"/>
      <c r="AG10" s="39" t="str">
        <f>E10&amp;" "&amp;COUNTIF($E$4:$E10,E10)</f>
        <v>University of Glasgow 1</v>
      </c>
      <c r="AH10" s="33">
        <v>7</v>
      </c>
      <c r="AI10" s="40"/>
      <c r="AJ10" s="13">
        <v>8</v>
      </c>
      <c r="AK10" s="13" t="s">
        <v>46</v>
      </c>
      <c r="AM10" s="13">
        <v>109</v>
      </c>
      <c r="AN10" s="13" t="s">
        <v>47</v>
      </c>
      <c r="AO10" s="13" t="s">
        <v>48</v>
      </c>
      <c r="AP10" s="13" t="s">
        <v>30</v>
      </c>
      <c r="AQ10" s="14"/>
      <c r="AS10" s="15">
        <f t="shared" si="14"/>
        <v>1</v>
      </c>
      <c r="AT10" s="16">
        <f t="shared" si="22"/>
        <v>1</v>
      </c>
      <c r="AU10" s="16">
        <f t="shared" si="15"/>
        <v>0</v>
      </c>
      <c r="AV10" s="15">
        <f t="shared" si="16"/>
        <v>1</v>
      </c>
      <c r="AY10" s="31">
        <v>2</v>
      </c>
      <c r="AZ10" s="32" t="str">
        <f>VLOOKUP($AY$10,$H$3:$M$54,2,FALSE)</f>
        <v>University of Strathclyde</v>
      </c>
      <c r="BA10" s="15"/>
      <c r="BB10" s="15"/>
    </row>
    <row r="11" spans="1:54" ht="17.25" thickTop="1" thickBot="1" x14ac:dyDescent="0.3">
      <c r="A11" s="33">
        <v>148</v>
      </c>
      <c r="B11" s="33">
        <v>8</v>
      </c>
      <c r="C11" s="34" t="str">
        <f t="shared" si="17"/>
        <v>Callum</v>
      </c>
      <c r="D11" s="34" t="str">
        <f t="shared" si="18"/>
        <v>Tharme</v>
      </c>
      <c r="E11" s="35" t="str">
        <f t="shared" si="19"/>
        <v xml:space="preserve">University of Edinburgh </v>
      </c>
      <c r="F11" s="36" t="s">
        <v>49</v>
      </c>
      <c r="G11" s="37"/>
      <c r="H11" s="26"/>
      <c r="I11" s="45"/>
      <c r="J11" s="46"/>
      <c r="K11" s="46"/>
      <c r="L11" s="46"/>
      <c r="M11" s="26"/>
      <c r="O11" s="38">
        <f t="shared" si="20"/>
        <v>1</v>
      </c>
      <c r="P11" s="10">
        <f t="shared" si="6"/>
        <v>3</v>
      </c>
      <c r="Q11" s="10">
        <v>9</v>
      </c>
      <c r="R11" s="27" t="str">
        <f t="shared" si="7"/>
        <v>University of Glasgow</v>
      </c>
      <c r="S11" s="10">
        <f t="shared" si="21"/>
        <v>7</v>
      </c>
      <c r="T11" s="10">
        <f t="shared" si="21"/>
        <v>11</v>
      </c>
      <c r="U11" s="10">
        <f t="shared" si="21"/>
        <v>23</v>
      </c>
      <c r="V11" s="10">
        <f t="shared" si="21"/>
        <v>27</v>
      </c>
      <c r="W11" s="10">
        <f t="shared" si="23"/>
        <v>68</v>
      </c>
      <c r="X11" s="15"/>
      <c r="Y11" s="10">
        <v>9</v>
      </c>
      <c r="Z11" s="6" t="str">
        <f t="shared" si="8"/>
        <v>University of Glasgow</v>
      </c>
      <c r="AA11" s="10">
        <f t="shared" si="9"/>
        <v>7</v>
      </c>
      <c r="AB11" s="10">
        <f t="shared" si="10"/>
        <v>11</v>
      </c>
      <c r="AC11" s="10">
        <f t="shared" si="11"/>
        <v>23</v>
      </c>
      <c r="AD11" s="10">
        <f t="shared" si="12"/>
        <v>27</v>
      </c>
      <c r="AE11" s="10">
        <f t="shared" si="13"/>
        <v>68</v>
      </c>
      <c r="AF11" s="26"/>
      <c r="AG11" s="39" t="str">
        <f>E11&amp;" "&amp;COUNTIF($E$4:$E11,E11)</f>
        <v>University of Edinburgh  2</v>
      </c>
      <c r="AH11" s="33">
        <v>8</v>
      </c>
      <c r="AI11" s="40"/>
      <c r="AJ11" s="13">
        <v>9</v>
      </c>
      <c r="AK11" s="13" t="s">
        <v>50</v>
      </c>
      <c r="AM11" s="13">
        <v>110</v>
      </c>
      <c r="AN11" s="13" t="s">
        <v>31</v>
      </c>
      <c r="AO11" s="13" t="s">
        <v>51</v>
      </c>
      <c r="AP11" s="13" t="s">
        <v>30</v>
      </c>
      <c r="AQ11" s="14"/>
      <c r="AS11" s="15">
        <f t="shared" si="14"/>
        <v>3</v>
      </c>
      <c r="AT11" s="16">
        <f t="shared" si="22"/>
        <v>3</v>
      </c>
      <c r="AU11" s="16">
        <f t="shared" si="15"/>
        <v>0</v>
      </c>
      <c r="AV11" s="15">
        <f t="shared" si="16"/>
        <v>3</v>
      </c>
      <c r="AY11" s="15"/>
      <c r="AZ11" s="15" t="str">
        <f>VLOOKUP($BB11,$B:$F,2,FALSE)&amp;" "&amp;VLOOKUP($BB11,$B:$F,3,FALSE)</f>
        <v>Craig Jardine</v>
      </c>
      <c r="BA11" s="15" t="e">
        <f>VLOOKUP($BB11,$B:$F,6,FALSE)</f>
        <v>#REF!</v>
      </c>
      <c r="BB11" s="41">
        <f>VLOOKUP($AY$10,$H$3:$M$54,3,FALSE)</f>
        <v>5</v>
      </c>
    </row>
    <row r="12" spans="1:54" ht="17.25" thickTop="1" thickBot="1" x14ac:dyDescent="0.3">
      <c r="A12" s="33">
        <v>152</v>
      </c>
      <c r="B12" s="33">
        <v>9</v>
      </c>
      <c r="C12" s="34" t="str">
        <f t="shared" si="17"/>
        <v>Daniel</v>
      </c>
      <c r="D12" s="34" t="str">
        <f t="shared" si="18"/>
        <v>Stansfield</v>
      </c>
      <c r="E12" s="35" t="str">
        <f t="shared" si="19"/>
        <v xml:space="preserve">University of Edinburgh </v>
      </c>
      <c r="F12" s="36" t="s">
        <v>52</v>
      </c>
      <c r="G12" s="37"/>
      <c r="H12" s="57" t="s">
        <v>53</v>
      </c>
      <c r="I12" s="58"/>
      <c r="J12" s="58"/>
      <c r="K12" s="59"/>
      <c r="L12" s="46"/>
      <c r="M12" s="26"/>
      <c r="O12" s="38">
        <f t="shared" si="20"/>
        <v>2</v>
      </c>
      <c r="P12" s="10">
        <f t="shared" si="6"/>
        <v>7</v>
      </c>
      <c r="Q12" s="10">
        <v>10</v>
      </c>
      <c r="R12" s="27" t="str">
        <f t="shared" si="7"/>
        <v>University of St Andrews</v>
      </c>
      <c r="S12" s="10">
        <f t="shared" si="21"/>
        <v>2</v>
      </c>
      <c r="T12" s="10">
        <f t="shared" si="21"/>
        <v>41</v>
      </c>
      <c r="U12" s="10">
        <f t="shared" si="21"/>
        <v>43</v>
      </c>
      <c r="V12" s="10">
        <f t="shared" si="21"/>
        <v>60</v>
      </c>
      <c r="W12" s="10">
        <f t="shared" si="23"/>
        <v>146</v>
      </c>
      <c r="X12" s="15"/>
      <c r="Y12" s="10">
        <v>10</v>
      </c>
      <c r="Z12" s="6" t="str">
        <f t="shared" si="8"/>
        <v>University of St Andrews</v>
      </c>
      <c r="AA12" s="10">
        <f t="shared" si="9"/>
        <v>2</v>
      </c>
      <c r="AB12" s="10">
        <f t="shared" si="10"/>
        <v>41</v>
      </c>
      <c r="AC12" s="10">
        <f t="shared" si="11"/>
        <v>43</v>
      </c>
      <c r="AD12" s="10">
        <f t="shared" si="12"/>
        <v>60</v>
      </c>
      <c r="AE12" s="10">
        <f t="shared" si="13"/>
        <v>146</v>
      </c>
      <c r="AF12" s="26"/>
      <c r="AG12" s="39" t="str">
        <f>E12&amp;" "&amp;COUNTIF($E$4:$E12,E12)</f>
        <v>University of Edinburgh  3</v>
      </c>
      <c r="AH12" s="33">
        <v>9</v>
      </c>
      <c r="AI12" s="40"/>
      <c r="AJ12" s="13">
        <v>10</v>
      </c>
      <c r="AK12" s="13" t="s">
        <v>54</v>
      </c>
      <c r="AM12" s="13">
        <v>111</v>
      </c>
      <c r="AN12" s="13" t="s">
        <v>55</v>
      </c>
      <c r="AO12" s="13" t="s">
        <v>56</v>
      </c>
      <c r="AP12" s="13" t="s">
        <v>34</v>
      </c>
      <c r="AQ12" s="14"/>
      <c r="AS12" s="15">
        <f t="shared" si="14"/>
        <v>7</v>
      </c>
      <c r="AT12" s="16">
        <f t="shared" si="22"/>
        <v>7</v>
      </c>
      <c r="AU12" s="16">
        <f t="shared" si="15"/>
        <v>0</v>
      </c>
      <c r="AV12" s="15">
        <f t="shared" si="16"/>
        <v>7</v>
      </c>
      <c r="AY12" s="15"/>
      <c r="AZ12" s="15" t="str">
        <f>VLOOKUP($BB12,$B:$F,2,FALSE)&amp;" "&amp;VLOOKUP($BB12,$B:$F,3,FALSE)</f>
        <v>Andrew MacAngus</v>
      </c>
      <c r="BA12" s="15" t="e">
        <f>VLOOKUP($BB12,$B:$F,6,FALSE)</f>
        <v>#REF!</v>
      </c>
      <c r="BB12" s="41">
        <f>VLOOKUP($AY$10,$H$3:$M$54,4,FALSE)</f>
        <v>13</v>
      </c>
    </row>
    <row r="13" spans="1:54" ht="17.25" thickTop="1" thickBot="1" x14ac:dyDescent="0.3">
      <c r="A13" s="33">
        <v>140</v>
      </c>
      <c r="B13" s="33">
        <v>10</v>
      </c>
      <c r="C13" s="34" t="str">
        <f t="shared" si="17"/>
        <v>Alex</v>
      </c>
      <c r="D13" s="34" t="str">
        <f t="shared" si="18"/>
        <v>Muir</v>
      </c>
      <c r="E13" s="35" t="str">
        <f t="shared" si="19"/>
        <v xml:space="preserve">University of Edinburgh </v>
      </c>
      <c r="F13" s="36" t="s">
        <v>57</v>
      </c>
      <c r="G13" s="37"/>
      <c r="H13" s="47">
        <v>1</v>
      </c>
      <c r="I13" s="48" t="str">
        <f>$I$3</f>
        <v xml:space="preserve">University of Edinburgh </v>
      </c>
      <c r="J13" s="48"/>
      <c r="K13" s="49">
        <f>$N$3</f>
        <v>28</v>
      </c>
      <c r="L13" s="46"/>
      <c r="M13" s="26"/>
      <c r="O13" s="38">
        <f t="shared" si="20"/>
        <v>1</v>
      </c>
      <c r="P13" s="10">
        <f t="shared" si="6"/>
        <v>4</v>
      </c>
      <c r="Q13" s="10">
        <v>11</v>
      </c>
      <c r="R13" s="27" t="str">
        <f t="shared" si="7"/>
        <v>University of Stirling</v>
      </c>
      <c r="S13" s="10">
        <f t="shared" si="21"/>
        <v>3</v>
      </c>
      <c r="T13" s="10">
        <f t="shared" si="21"/>
        <v>18</v>
      </c>
      <c r="U13" s="10">
        <f t="shared" si="21"/>
        <v>28</v>
      </c>
      <c r="V13" s="10">
        <f t="shared" si="21"/>
        <v>30</v>
      </c>
      <c r="W13" s="10">
        <f t="shared" si="23"/>
        <v>79</v>
      </c>
      <c r="X13" s="15"/>
      <c r="Y13" s="10">
        <v>11</v>
      </c>
      <c r="Z13" s="6" t="str">
        <f t="shared" si="8"/>
        <v>University of Stirling</v>
      </c>
      <c r="AA13" s="10">
        <f t="shared" si="9"/>
        <v>3</v>
      </c>
      <c r="AB13" s="10">
        <f t="shared" si="10"/>
        <v>18</v>
      </c>
      <c r="AC13" s="10">
        <f t="shared" si="11"/>
        <v>28</v>
      </c>
      <c r="AD13" s="10">
        <f t="shared" si="12"/>
        <v>30</v>
      </c>
      <c r="AE13" s="10">
        <f t="shared" si="13"/>
        <v>79</v>
      </c>
      <c r="AF13" s="26"/>
      <c r="AG13" s="39" t="str">
        <f>E13&amp;" "&amp;COUNTIF($E$4:$E13,E13)</f>
        <v>University of Edinburgh  4</v>
      </c>
      <c r="AH13" s="33">
        <v>10</v>
      </c>
      <c r="AI13" s="40"/>
      <c r="AJ13" s="13">
        <v>11</v>
      </c>
      <c r="AK13" s="13" t="s">
        <v>58</v>
      </c>
      <c r="AM13" s="13">
        <v>112</v>
      </c>
      <c r="AN13" s="13" t="s">
        <v>59</v>
      </c>
      <c r="AO13" s="13" t="s">
        <v>60</v>
      </c>
      <c r="AP13" s="13" t="s">
        <v>38</v>
      </c>
      <c r="AQ13" s="14"/>
      <c r="AS13" s="15">
        <f t="shared" si="14"/>
        <v>4</v>
      </c>
      <c r="AT13" s="16">
        <f t="shared" si="22"/>
        <v>4</v>
      </c>
      <c r="AU13" s="16">
        <f t="shared" si="15"/>
        <v>0</v>
      </c>
      <c r="AV13" s="15">
        <f t="shared" si="16"/>
        <v>4</v>
      </c>
      <c r="AY13" s="15"/>
      <c r="AZ13" s="15" t="str">
        <f>VLOOKUP($BB13,$B:$F,2,FALSE)&amp;" "&amp;VLOOKUP($BB13,$B:$F,3,FALSE)</f>
        <v>Jamie Mackinnon</v>
      </c>
      <c r="BA13" s="15" t="e">
        <f>VLOOKUP($BB13,$B:$F,6,FALSE)</f>
        <v>#REF!</v>
      </c>
      <c r="BB13" s="41">
        <f>VLOOKUP($AY$10,$H$3:$M$54,5,FALSE)</f>
        <v>19</v>
      </c>
    </row>
    <row r="14" spans="1:54" ht="17.25" thickTop="1" thickBot="1" x14ac:dyDescent="0.3">
      <c r="A14" s="33">
        <v>182</v>
      </c>
      <c r="B14" s="33">
        <v>11</v>
      </c>
      <c r="C14" s="34" t="str">
        <f t="shared" si="17"/>
        <v>Cameron</v>
      </c>
      <c r="D14" s="34" t="str">
        <f t="shared" si="18"/>
        <v>Smith</v>
      </c>
      <c r="E14" s="35" t="str">
        <f t="shared" si="19"/>
        <v>University of Glasgow</v>
      </c>
      <c r="F14" s="36" t="s">
        <v>61</v>
      </c>
      <c r="G14" s="37"/>
      <c r="H14" s="47"/>
      <c r="I14" s="50" t="str">
        <f>VLOOKUP(K14,$B:$F,2,FALSE)&amp;" "&amp;VLOOKUP(K14,$B:$F,3,FALSE)</f>
        <v>Jack Leitch</v>
      </c>
      <c r="J14" s="47" t="str">
        <f>VLOOKUP(K14,$B:$F,5,FALSE)</f>
        <v>31.45</v>
      </c>
      <c r="K14" s="47">
        <f>$J$3</f>
        <v>1</v>
      </c>
      <c r="O14" s="38">
        <f t="shared" si="20"/>
        <v>1</v>
      </c>
      <c r="P14" s="10">
        <f t="shared" si="6"/>
        <v>2</v>
      </c>
      <c r="Q14" s="10">
        <v>12</v>
      </c>
      <c r="R14" s="27" t="str">
        <f t="shared" si="7"/>
        <v>University of Strathclyde</v>
      </c>
      <c r="S14" s="10">
        <f t="shared" si="21"/>
        <v>5</v>
      </c>
      <c r="T14" s="10">
        <f t="shared" si="21"/>
        <v>13</v>
      </c>
      <c r="U14" s="10">
        <f t="shared" si="21"/>
        <v>19</v>
      </c>
      <c r="V14" s="10">
        <f t="shared" si="21"/>
        <v>29</v>
      </c>
      <c r="W14" s="10">
        <f t="shared" si="23"/>
        <v>66</v>
      </c>
      <c r="X14" s="15"/>
      <c r="Y14" s="10">
        <v>12</v>
      </c>
      <c r="Z14" s="6" t="str">
        <f t="shared" si="8"/>
        <v>University of Strathclyde</v>
      </c>
      <c r="AA14" s="10">
        <f t="shared" si="9"/>
        <v>5</v>
      </c>
      <c r="AB14" s="10">
        <f t="shared" si="10"/>
        <v>13</v>
      </c>
      <c r="AC14" s="10">
        <f t="shared" si="11"/>
        <v>19</v>
      </c>
      <c r="AD14" s="10">
        <f t="shared" si="12"/>
        <v>29</v>
      </c>
      <c r="AE14" s="10">
        <f t="shared" si="13"/>
        <v>66</v>
      </c>
      <c r="AF14" s="26"/>
      <c r="AG14" s="39" t="str">
        <f>E14&amp;" "&amp;COUNTIF($E$4:$E14,E14)</f>
        <v>University of Glasgow 2</v>
      </c>
      <c r="AH14" s="33">
        <v>11</v>
      </c>
      <c r="AI14" s="40"/>
      <c r="AJ14" s="13">
        <v>12</v>
      </c>
      <c r="AK14" s="13" t="s">
        <v>62</v>
      </c>
      <c r="AM14" s="13">
        <v>113</v>
      </c>
      <c r="AN14" s="13" t="s">
        <v>63</v>
      </c>
      <c r="AO14" s="13" t="s">
        <v>64</v>
      </c>
      <c r="AP14" s="13" t="s">
        <v>38</v>
      </c>
      <c r="AQ14" s="14"/>
      <c r="AS14" s="15">
        <f t="shared" si="14"/>
        <v>2</v>
      </c>
      <c r="AT14" s="16">
        <f t="shared" si="22"/>
        <v>2</v>
      </c>
      <c r="AU14" s="16">
        <f t="shared" si="15"/>
        <v>0</v>
      </c>
      <c r="AV14" s="15">
        <f t="shared" si="16"/>
        <v>2</v>
      </c>
      <c r="AY14" s="15"/>
      <c r="AZ14" s="15" t="str">
        <f>VLOOKUP($BB14,$B:$F,2,FALSE)&amp;" "&amp;VLOOKUP($BB14,$B:$F,3,FALSE)</f>
        <v>Jamie McLaren</v>
      </c>
      <c r="BA14" s="15" t="e">
        <f>VLOOKUP($BB14,$B:$F,6,FALSE)</f>
        <v>#REF!</v>
      </c>
      <c r="BB14" s="41">
        <f>VLOOKUP($AY$10,$H$3:$M$54,6,FALSE)</f>
        <v>29</v>
      </c>
    </row>
    <row r="15" spans="1:54" ht="17.25" thickTop="1" thickBot="1" x14ac:dyDescent="0.3">
      <c r="A15" s="33">
        <v>112</v>
      </c>
      <c r="B15" s="33">
        <v>12</v>
      </c>
      <c r="C15" s="34" t="str">
        <f t="shared" si="17"/>
        <v>Tom</v>
      </c>
      <c r="D15" s="34" t="str">
        <f t="shared" si="18"/>
        <v>Graham-Marr</v>
      </c>
      <c r="E15" s="35" t="str">
        <f t="shared" si="19"/>
        <v>University of Aberdeen</v>
      </c>
      <c r="F15" s="36" t="s">
        <v>65</v>
      </c>
      <c r="G15" s="37"/>
      <c r="H15" s="47"/>
      <c r="I15" s="50" t="str">
        <f>VLOOKUP(K15,$B:$F,2,FALSE)&amp;" "&amp;VLOOKUP(K15,$B:$F,3,FALSE)</f>
        <v>Callum Tharme</v>
      </c>
      <c r="J15" s="47" t="str">
        <f>VLOOKUP(K15,$B:$F,5,FALSE)</f>
        <v>33.07</v>
      </c>
      <c r="K15" s="47">
        <f>$K$3</f>
        <v>8</v>
      </c>
      <c r="O15" s="38">
        <f t="shared" si="20"/>
        <v>1</v>
      </c>
      <c r="P15"/>
      <c r="AF15" s="26"/>
      <c r="AG15" s="39" t="str">
        <f>E15&amp;" "&amp;COUNTIF($E$4:$E15,E15)</f>
        <v>University of Aberdeen 1</v>
      </c>
      <c r="AH15" s="33">
        <v>12</v>
      </c>
      <c r="AI15" s="28"/>
      <c r="AJ15"/>
      <c r="AK15"/>
      <c r="AM15" s="13">
        <v>114</v>
      </c>
      <c r="AN15" s="13" t="s">
        <v>66</v>
      </c>
      <c r="AO15" s="13" t="s">
        <v>67</v>
      </c>
      <c r="AP15" s="13" t="s">
        <v>38</v>
      </c>
      <c r="AQ15" s="14"/>
      <c r="AS15" s="15" t="str">
        <f t="shared" si="14"/>
        <v/>
      </c>
      <c r="AT15" s="16" t="str">
        <f t="shared" si="22"/>
        <v/>
      </c>
      <c r="AU15" s="16" t="str">
        <f t="shared" si="15"/>
        <v/>
      </c>
      <c r="AV15" s="15" t="str">
        <f t="shared" si="16"/>
        <v/>
      </c>
      <c r="AY15" s="15"/>
      <c r="AZ15" s="15"/>
      <c r="BA15" s="15" t="e">
        <f>VLOOKUP($BB15,$B:$F,6,FALSE)</f>
        <v>#REF!</v>
      </c>
      <c r="BB15" s="31">
        <f>VLOOKUP($AY$3,$H$3:$N$51,7,FALSE)</f>
        <v>28</v>
      </c>
    </row>
    <row r="16" spans="1:54" ht="17.25" thickTop="1" thickBot="1" x14ac:dyDescent="0.3">
      <c r="A16" s="10">
        <v>221</v>
      </c>
      <c r="B16" s="10">
        <v>13</v>
      </c>
      <c r="C16" s="34" t="str">
        <f t="shared" si="17"/>
        <v>Andrew</v>
      </c>
      <c r="D16" s="34" t="str">
        <f t="shared" si="18"/>
        <v>MacAngus</v>
      </c>
      <c r="E16" s="35" t="str">
        <f t="shared" si="19"/>
        <v>University of Strathclyde</v>
      </c>
      <c r="F16" s="36" t="s">
        <v>68</v>
      </c>
      <c r="G16" s="37"/>
      <c r="H16" s="47"/>
      <c r="I16" s="50" t="str">
        <f>VLOOKUP(K16,$B:$F,2,FALSE)&amp;" "&amp;VLOOKUP(K16,$B:$F,3,FALSE)</f>
        <v>Daniel Stansfield</v>
      </c>
      <c r="J16" s="47" t="str">
        <f>VLOOKUP(K16,$B:$F,5,FALSE)</f>
        <v>33.21</v>
      </c>
      <c r="K16" s="47">
        <f>$L$3</f>
        <v>9</v>
      </c>
      <c r="O16" s="38">
        <f t="shared" si="20"/>
        <v>1</v>
      </c>
      <c r="P16"/>
      <c r="AF16" s="26"/>
      <c r="AG16" s="39" t="str">
        <f>E16&amp;" "&amp;COUNTIF($E$4:$E16,E16)</f>
        <v>University of Strathclyde 2</v>
      </c>
      <c r="AH16" s="10">
        <v>13</v>
      </c>
      <c r="AI16" s="26"/>
      <c r="AJ16"/>
      <c r="AK16"/>
      <c r="AM16" s="13">
        <v>115</v>
      </c>
      <c r="AN16" s="13" t="s">
        <v>69</v>
      </c>
      <c r="AO16" s="13" t="s">
        <v>70</v>
      </c>
      <c r="AP16" s="13" t="s">
        <v>38</v>
      </c>
      <c r="AQ16" s="14"/>
      <c r="AS16" s="15" t="str">
        <f t="shared" si="14"/>
        <v/>
      </c>
      <c r="AT16" s="16" t="str">
        <f t="shared" si="22"/>
        <v/>
      </c>
      <c r="AU16" s="16" t="str">
        <f t="shared" si="15"/>
        <v/>
      </c>
      <c r="AV16" s="15" t="str">
        <f t="shared" si="16"/>
        <v/>
      </c>
      <c r="AY16" s="15"/>
      <c r="AZ16" s="15"/>
      <c r="BA16" s="15"/>
      <c r="BB16" s="15"/>
    </row>
    <row r="17" spans="1:54" ht="17.25" thickTop="1" thickBot="1" x14ac:dyDescent="0.3">
      <c r="A17" s="10">
        <v>147</v>
      </c>
      <c r="B17" s="10">
        <v>14</v>
      </c>
      <c r="C17" s="34" t="str">
        <f t="shared" si="17"/>
        <v>Callum</v>
      </c>
      <c r="D17" s="34" t="str">
        <f t="shared" si="18"/>
        <v>Symmons</v>
      </c>
      <c r="E17" s="35" t="str">
        <f t="shared" si="19"/>
        <v xml:space="preserve">University of Edinburgh </v>
      </c>
      <c r="F17" s="36" t="s">
        <v>71</v>
      </c>
      <c r="G17" s="37"/>
      <c r="H17" s="47"/>
      <c r="I17" s="50" t="str">
        <f>VLOOKUP(K17,$B:$F,2,FALSE)&amp;" "&amp;VLOOKUP(K17,$B:$F,3,FALSE)</f>
        <v>Alex Muir</v>
      </c>
      <c r="J17" s="47" t="str">
        <f>VLOOKUP(K17,$B:$F,5,FALSE)</f>
        <v>33.23</v>
      </c>
      <c r="K17" s="51">
        <f>$M$3</f>
        <v>10</v>
      </c>
      <c r="O17" s="38">
        <f t="shared" si="20"/>
        <v>1</v>
      </c>
      <c r="P17"/>
      <c r="AG17" s="39" t="str">
        <f>E17&amp;" "&amp;COUNTIF($E$4:$E17,E17)</f>
        <v>University of Edinburgh  5</v>
      </c>
      <c r="AH17" s="10">
        <v>14</v>
      </c>
      <c r="AI17" s="26"/>
      <c r="AJ17"/>
      <c r="AK17"/>
      <c r="AM17" s="13">
        <v>116</v>
      </c>
      <c r="AN17" s="13" t="s">
        <v>72</v>
      </c>
      <c r="AO17" s="13" t="s">
        <v>73</v>
      </c>
      <c r="AP17" s="13" t="s">
        <v>38</v>
      </c>
      <c r="AQ17" s="14"/>
      <c r="AS17" s="15" t="str">
        <f t="shared" si="14"/>
        <v/>
      </c>
      <c r="AT17" s="16" t="str">
        <f t="shared" si="22"/>
        <v/>
      </c>
      <c r="AU17" s="16" t="str">
        <f t="shared" si="15"/>
        <v/>
      </c>
      <c r="AV17" s="15" t="str">
        <f t="shared" si="16"/>
        <v/>
      </c>
      <c r="AY17" s="31">
        <v>3</v>
      </c>
      <c r="AZ17" s="32" t="str">
        <f>VLOOKUP($AY$17,$H$3:$M$54,2,FALSE)</f>
        <v>University of Glasgow</v>
      </c>
      <c r="BA17" s="15"/>
      <c r="BB17" s="15"/>
    </row>
    <row r="18" spans="1:54" ht="17.25" thickTop="1" thickBot="1" x14ac:dyDescent="0.3">
      <c r="A18" s="10">
        <v>126</v>
      </c>
      <c r="B18" s="10">
        <v>15</v>
      </c>
      <c r="C18" s="34" t="str">
        <f t="shared" si="17"/>
        <v>Thomas</v>
      </c>
      <c r="D18" s="34" t="str">
        <f t="shared" si="18"/>
        <v>Berry</v>
      </c>
      <c r="E18" s="35" t="str">
        <f t="shared" si="19"/>
        <v>University of Dundee</v>
      </c>
      <c r="F18" s="36" t="s">
        <v>74</v>
      </c>
      <c r="G18" s="37"/>
      <c r="H18" s="47"/>
      <c r="I18" s="50"/>
      <c r="J18" s="47"/>
      <c r="K18" s="47"/>
      <c r="O18" s="38">
        <f t="shared" si="20"/>
        <v>1</v>
      </c>
      <c r="P18"/>
      <c r="AG18" s="39" t="str">
        <f>E18&amp;" "&amp;COUNTIF($E$4:$E18,E18)</f>
        <v>University of Dundee 2</v>
      </c>
      <c r="AH18" s="10">
        <v>15</v>
      </c>
      <c r="AI18" s="26"/>
      <c r="AJ18"/>
      <c r="AK18"/>
      <c r="AM18" s="13">
        <v>117</v>
      </c>
      <c r="AN18" s="13" t="s">
        <v>75</v>
      </c>
      <c r="AO18" s="13" t="s">
        <v>64</v>
      </c>
      <c r="AP18" s="13" t="s">
        <v>38</v>
      </c>
      <c r="AQ18" s="14"/>
      <c r="AS18" s="15" t="str">
        <f t="shared" si="14"/>
        <v/>
      </c>
      <c r="AT18" s="16" t="str">
        <f t="shared" si="22"/>
        <v/>
      </c>
      <c r="AU18" s="16" t="str">
        <f t="shared" si="15"/>
        <v/>
      </c>
      <c r="AV18" s="15" t="str">
        <f t="shared" si="16"/>
        <v/>
      </c>
      <c r="AY18" s="15"/>
      <c r="AZ18" s="15" t="str">
        <f>VLOOKUP($BB18,$B:$F,2,FALSE)&amp;" "&amp;VLOOKUP($BB18,$B:$F,3,FALSE)</f>
        <v>Ronain Maguire</v>
      </c>
      <c r="BA18" s="15" t="e">
        <f>VLOOKUP($BB18,$B:$F,6,FALSE)</f>
        <v>#REF!</v>
      </c>
      <c r="BB18" s="41">
        <f>VLOOKUP($AY$17,$H$3:$M$54,3,FALSE)</f>
        <v>7</v>
      </c>
    </row>
    <row r="19" spans="1:54" ht="17.25" thickTop="1" thickBot="1" x14ac:dyDescent="0.3">
      <c r="A19" s="10">
        <v>142</v>
      </c>
      <c r="B19" s="10">
        <v>16</v>
      </c>
      <c r="C19" s="34" t="str">
        <f t="shared" si="17"/>
        <v>Alexander</v>
      </c>
      <c r="D19" s="34" t="str">
        <f t="shared" si="18"/>
        <v>Chepelin</v>
      </c>
      <c r="E19" s="35" t="str">
        <f t="shared" si="19"/>
        <v xml:space="preserve">University of Edinburgh </v>
      </c>
      <c r="F19" s="36" t="s">
        <v>76</v>
      </c>
      <c r="G19" s="37"/>
      <c r="H19" s="47">
        <v>2</v>
      </c>
      <c r="I19" s="48" t="str">
        <f>$I$4</f>
        <v>University of Strathclyde</v>
      </c>
      <c r="J19" s="49"/>
      <c r="K19" s="49">
        <f>$N$4</f>
        <v>66</v>
      </c>
      <c r="O19" s="38">
        <f t="shared" si="20"/>
        <v>1</v>
      </c>
      <c r="P19"/>
      <c r="AG19" s="39" t="str">
        <f>E19&amp;" "&amp;COUNTIF($E$4:$E19,E19)</f>
        <v>University of Edinburgh  6</v>
      </c>
      <c r="AH19" s="10">
        <v>16</v>
      </c>
      <c r="AI19" s="26"/>
      <c r="AJ19"/>
      <c r="AK19"/>
      <c r="AM19" s="13">
        <v>118</v>
      </c>
      <c r="AN19" s="13" t="s">
        <v>77</v>
      </c>
      <c r="AO19" s="13" t="s">
        <v>78</v>
      </c>
      <c r="AP19" s="13" t="s">
        <v>38</v>
      </c>
      <c r="AQ19" s="14"/>
      <c r="AS19" s="15" t="str">
        <f t="shared" si="14"/>
        <v/>
      </c>
      <c r="AT19" s="16" t="str">
        <f t="shared" si="22"/>
        <v/>
      </c>
      <c r="AU19" s="16" t="str">
        <f t="shared" si="15"/>
        <v/>
      </c>
      <c r="AV19" s="15" t="str">
        <f t="shared" si="16"/>
        <v/>
      </c>
      <c r="AY19" s="15"/>
      <c r="AZ19" s="15" t="str">
        <f>VLOOKUP($BB19,$B:$F,2,FALSE)&amp;" "&amp;VLOOKUP($BB19,$B:$F,3,FALSE)</f>
        <v>Cameron Smith</v>
      </c>
      <c r="BA19" s="15" t="e">
        <f>VLOOKUP($BB19,$B:$F,6,FALSE)</f>
        <v>#REF!</v>
      </c>
      <c r="BB19" s="41">
        <f>VLOOKUP($AY$17,$H$3:$M$54,4,FALSE)</f>
        <v>11</v>
      </c>
    </row>
    <row r="20" spans="1:54" ht="17.25" thickTop="1" thickBot="1" x14ac:dyDescent="0.3">
      <c r="A20" s="10">
        <v>118</v>
      </c>
      <c r="B20" s="10">
        <v>17</v>
      </c>
      <c r="C20" s="34" t="str">
        <f t="shared" si="17"/>
        <v>Steven</v>
      </c>
      <c r="D20" s="34" t="str">
        <f t="shared" si="18"/>
        <v>Murray</v>
      </c>
      <c r="E20" s="35" t="str">
        <f t="shared" si="19"/>
        <v>University of Aberdeen</v>
      </c>
      <c r="F20" s="36" t="s">
        <v>79</v>
      </c>
      <c r="G20" s="37"/>
      <c r="H20" s="47"/>
      <c r="I20" s="50" t="str">
        <f>VLOOKUP(K20,$B:$F,2,FALSE)&amp;" "&amp;VLOOKUP(K20,$B:$F,3,FALSE)</f>
        <v>Craig Jardine</v>
      </c>
      <c r="J20" s="47" t="str">
        <f>VLOOKUP(K20,$B:$F,5,FALSE)</f>
        <v>32.53</v>
      </c>
      <c r="K20" s="47">
        <f>$J$4</f>
        <v>5</v>
      </c>
      <c r="O20" s="38">
        <f t="shared" si="20"/>
        <v>1</v>
      </c>
      <c r="P20"/>
      <c r="AG20" s="39" t="str">
        <f>E20&amp;" "&amp;COUNTIF($E$4:$E20,E20)</f>
        <v>University of Aberdeen 2</v>
      </c>
      <c r="AH20" s="10">
        <v>17</v>
      </c>
      <c r="AI20" s="26"/>
      <c r="AJ20"/>
      <c r="AK20"/>
      <c r="AM20" s="13">
        <v>119</v>
      </c>
      <c r="AN20" s="13" t="s">
        <v>80</v>
      </c>
      <c r="AO20" s="13" t="s">
        <v>81</v>
      </c>
      <c r="AP20" s="13" t="s">
        <v>38</v>
      </c>
      <c r="AQ20" s="14"/>
      <c r="AS20" s="15" t="str">
        <f t="shared" si="14"/>
        <v/>
      </c>
      <c r="AT20" s="16" t="str">
        <f t="shared" si="22"/>
        <v/>
      </c>
      <c r="AU20" s="16" t="str">
        <f t="shared" si="15"/>
        <v/>
      </c>
      <c r="AV20" s="15" t="str">
        <f t="shared" si="16"/>
        <v/>
      </c>
      <c r="AY20" s="15"/>
      <c r="AZ20" s="15" t="str">
        <f>VLOOKUP($BB20,$B:$F,2,FALSE)&amp;" "&amp;VLOOKUP($BB20,$B:$F,3,FALSE)</f>
        <v>Martin Lynas</v>
      </c>
      <c r="BA20" s="15" t="e">
        <f>VLOOKUP($BB20,$B:$F,6,FALSE)</f>
        <v>#REF!</v>
      </c>
      <c r="BB20" s="41">
        <f>VLOOKUP($AY$17,$H$3:$M$54,5,FALSE)</f>
        <v>23</v>
      </c>
    </row>
    <row r="21" spans="1:54" ht="17.25" thickTop="1" thickBot="1" x14ac:dyDescent="0.3">
      <c r="A21" s="10">
        <v>210</v>
      </c>
      <c r="B21" s="10">
        <v>18</v>
      </c>
      <c r="C21" s="34" t="str">
        <f t="shared" si="17"/>
        <v>Luca</v>
      </c>
      <c r="D21" s="34" t="str">
        <f t="shared" si="18"/>
        <v>Fanottoli</v>
      </c>
      <c r="E21" s="35" t="str">
        <f t="shared" si="19"/>
        <v>University of Stirling</v>
      </c>
      <c r="F21" s="36" t="s">
        <v>82</v>
      </c>
      <c r="G21" s="37"/>
      <c r="H21" s="47"/>
      <c r="I21" s="50" t="str">
        <f>VLOOKUP(K21,$B:$F,2,FALSE)&amp;" "&amp;VLOOKUP(K21,$B:$F,3,FALSE)</f>
        <v>Andrew MacAngus</v>
      </c>
      <c r="J21" s="47" t="str">
        <f>VLOOKUP(K21,$B:$F,5,FALSE)</f>
        <v>33.41</v>
      </c>
      <c r="K21" s="47">
        <f>$K$4</f>
        <v>13</v>
      </c>
      <c r="O21" s="38">
        <f t="shared" si="20"/>
        <v>1</v>
      </c>
      <c r="P21"/>
      <c r="AG21" s="39" t="str">
        <f>E21&amp;" "&amp;COUNTIF($E$4:$E21,E21)</f>
        <v>University of Stirling 2</v>
      </c>
      <c r="AH21" s="10">
        <v>18</v>
      </c>
      <c r="AI21" s="26"/>
      <c r="AJ21"/>
      <c r="AK21"/>
      <c r="AM21" s="13">
        <v>120</v>
      </c>
      <c r="AN21" s="13" t="s">
        <v>83</v>
      </c>
      <c r="AO21" s="13" t="s">
        <v>84</v>
      </c>
      <c r="AP21" s="13" t="s">
        <v>38</v>
      </c>
      <c r="AQ21" s="14"/>
      <c r="AS21" s="15" t="str">
        <f t="shared" si="14"/>
        <v/>
      </c>
      <c r="AT21" s="16" t="str">
        <f t="shared" si="22"/>
        <v/>
      </c>
      <c r="AU21" s="16" t="str">
        <f t="shared" si="15"/>
        <v/>
      </c>
      <c r="AV21" s="15" t="str">
        <f t="shared" si="16"/>
        <v/>
      </c>
      <c r="AY21" s="15"/>
      <c r="AZ21" s="15" t="str">
        <f>VLOOKUP($BB21,$B:$F,2,FALSE)&amp;" "&amp;VLOOKUP($BB21,$B:$F,3,FALSE)</f>
        <v>Magnus Tait</v>
      </c>
      <c r="BA21" s="15" t="e">
        <f>VLOOKUP($BB21,$B:$F,6,FALSE)</f>
        <v>#REF!</v>
      </c>
      <c r="BB21" s="41">
        <f>VLOOKUP($AY$17,$H$3:$M$54,6,FALSE)</f>
        <v>27</v>
      </c>
    </row>
    <row r="22" spans="1:54" ht="17.25" thickTop="1" thickBot="1" x14ac:dyDescent="0.3">
      <c r="A22" s="10">
        <v>216</v>
      </c>
      <c r="B22" s="10">
        <v>19</v>
      </c>
      <c r="C22" s="34" t="str">
        <f t="shared" si="17"/>
        <v>Jamie</v>
      </c>
      <c r="D22" s="34" t="str">
        <f t="shared" si="18"/>
        <v>Mackinnon</v>
      </c>
      <c r="E22" s="35" t="str">
        <f t="shared" si="19"/>
        <v>University of Strathclyde</v>
      </c>
      <c r="F22" s="36" t="s">
        <v>85</v>
      </c>
      <c r="G22" s="37"/>
      <c r="H22" s="47"/>
      <c r="I22" s="50" t="str">
        <f>VLOOKUP(K22,$B:$F,2,FALSE)&amp;" "&amp;VLOOKUP(K22,$B:$F,3,FALSE)</f>
        <v>Jamie Mackinnon</v>
      </c>
      <c r="J22" s="47" t="str">
        <f>VLOOKUP(K22,$B:$F,5,FALSE)</f>
        <v>34.16</v>
      </c>
      <c r="K22" s="47">
        <f>$L$4</f>
        <v>19</v>
      </c>
      <c r="O22" s="38">
        <f t="shared" si="20"/>
        <v>1</v>
      </c>
      <c r="P22"/>
      <c r="AG22" s="39" t="str">
        <f>E22&amp;" "&amp;COUNTIF($E$4:$E22,E22)</f>
        <v>University of Strathclyde 3</v>
      </c>
      <c r="AH22" s="10">
        <v>19</v>
      </c>
      <c r="AI22" s="26"/>
      <c r="AJ22"/>
      <c r="AK22"/>
      <c r="AM22" s="13">
        <v>121</v>
      </c>
      <c r="AN22" s="13" t="s">
        <v>86</v>
      </c>
      <c r="AO22" s="13" t="s">
        <v>87</v>
      </c>
      <c r="AP22" s="13" t="s">
        <v>38</v>
      </c>
      <c r="AQ22" s="14"/>
      <c r="AS22" s="15" t="str">
        <f t="shared" si="14"/>
        <v/>
      </c>
      <c r="AT22" s="16" t="str">
        <f t="shared" si="22"/>
        <v/>
      </c>
      <c r="AU22" s="16" t="str">
        <f t="shared" si="15"/>
        <v/>
      </c>
      <c r="AV22" s="15" t="str">
        <f t="shared" si="16"/>
        <v/>
      </c>
      <c r="AZ22" s="52"/>
      <c r="BA22" s="15" t="e">
        <f>VLOOKUP($BB22,$B:$F,6,FALSE)</f>
        <v>#REF!</v>
      </c>
      <c r="BB22" s="31">
        <f>VLOOKUP($AY$17,$H$3:$N$51,7,FALSE)</f>
        <v>68</v>
      </c>
    </row>
    <row r="23" spans="1:54" ht="17.25" thickTop="1" thickBot="1" x14ac:dyDescent="0.3">
      <c r="A23" s="10">
        <v>170</v>
      </c>
      <c r="B23" s="10">
        <v>20</v>
      </c>
      <c r="C23" s="34" t="str">
        <f t="shared" si="17"/>
        <v>Alastair</v>
      </c>
      <c r="D23" s="34" t="str">
        <f t="shared" si="18"/>
        <v>Thomas</v>
      </c>
      <c r="E23" s="35" t="str">
        <f t="shared" si="19"/>
        <v xml:space="preserve">University of Edinburgh </v>
      </c>
      <c r="F23" s="36" t="s">
        <v>88</v>
      </c>
      <c r="G23" s="37"/>
      <c r="H23" s="47"/>
      <c r="I23" s="50" t="str">
        <f>VLOOKUP(K23,$B:$F,2,FALSE)&amp;" "&amp;VLOOKUP(K23,$B:$F,3,FALSE)</f>
        <v>Jamie McLaren</v>
      </c>
      <c r="J23" s="47" t="str">
        <f>VLOOKUP(K23,$B:$F,5,FALSE)</f>
        <v>35.07</v>
      </c>
      <c r="K23" s="51">
        <f>$M$4</f>
        <v>29</v>
      </c>
      <c r="O23" s="38">
        <f t="shared" si="20"/>
        <v>1</v>
      </c>
      <c r="P23"/>
      <c r="AG23" s="39" t="str">
        <f>E23&amp;" "&amp;COUNTIF($E$4:$E23,E23)</f>
        <v>University of Edinburgh  7</v>
      </c>
      <c r="AH23" s="10">
        <v>20</v>
      </c>
      <c r="AI23" s="26"/>
      <c r="AJ23"/>
      <c r="AK23"/>
      <c r="AM23" s="13">
        <v>122</v>
      </c>
      <c r="AN23" s="13" t="s">
        <v>89</v>
      </c>
      <c r="AO23" s="13" t="s">
        <v>90</v>
      </c>
      <c r="AP23" s="13" t="s">
        <v>38</v>
      </c>
      <c r="AQ23" s="14"/>
      <c r="AS23" s="15" t="str">
        <f t="shared" si="14"/>
        <v/>
      </c>
      <c r="AT23" s="16" t="str">
        <f t="shared" si="22"/>
        <v/>
      </c>
      <c r="AU23" s="16" t="str">
        <f t="shared" si="15"/>
        <v/>
      </c>
      <c r="AV23" s="15" t="str">
        <f t="shared" si="16"/>
        <v/>
      </c>
    </row>
    <row r="24" spans="1:54" ht="17.25" thickTop="1" thickBot="1" x14ac:dyDescent="0.3">
      <c r="A24" s="10">
        <v>149</v>
      </c>
      <c r="B24" s="10">
        <v>21</v>
      </c>
      <c r="C24" s="34" t="str">
        <f t="shared" si="17"/>
        <v>Cameron</v>
      </c>
      <c r="D24" s="34" t="str">
        <f t="shared" si="18"/>
        <v>Young</v>
      </c>
      <c r="E24" s="35" t="str">
        <f t="shared" si="19"/>
        <v xml:space="preserve">University of Edinburgh </v>
      </c>
      <c r="F24" s="36" t="s">
        <v>91</v>
      </c>
      <c r="G24" s="37"/>
      <c r="H24" s="47"/>
      <c r="I24" s="50"/>
      <c r="J24" s="47"/>
      <c r="K24" s="47"/>
      <c r="O24" s="38">
        <f t="shared" si="20"/>
        <v>1</v>
      </c>
      <c r="P24"/>
      <c r="AG24" s="39" t="str">
        <f>E24&amp;" "&amp;COUNTIF($E$4:$E24,E24)</f>
        <v>University of Edinburgh  8</v>
      </c>
      <c r="AH24" s="10">
        <v>21</v>
      </c>
      <c r="AI24" s="26"/>
      <c r="AJ24"/>
      <c r="AK24"/>
      <c r="AM24" s="13">
        <v>123</v>
      </c>
      <c r="AN24" s="13" t="s">
        <v>92</v>
      </c>
      <c r="AO24" s="13" t="s">
        <v>93</v>
      </c>
      <c r="AP24" s="13" t="s">
        <v>38</v>
      </c>
      <c r="AQ24" s="14"/>
      <c r="AS24" s="15" t="str">
        <f t="shared" si="14"/>
        <v/>
      </c>
      <c r="AT24" s="16" t="str">
        <f t="shared" si="22"/>
        <v/>
      </c>
      <c r="AU24" s="16" t="str">
        <f t="shared" si="15"/>
        <v/>
      </c>
      <c r="AV24" s="15" t="str">
        <f t="shared" si="16"/>
        <v/>
      </c>
    </row>
    <row r="25" spans="1:54" ht="17.25" thickTop="1" thickBot="1" x14ac:dyDescent="0.3">
      <c r="A25" s="10">
        <v>169</v>
      </c>
      <c r="B25" s="10">
        <v>22</v>
      </c>
      <c r="C25" s="34" t="str">
        <f t="shared" si="17"/>
        <v>Thomas</v>
      </c>
      <c r="D25" s="34" t="str">
        <f t="shared" si="18"/>
        <v>Otton</v>
      </c>
      <c r="E25" s="35" t="str">
        <f t="shared" si="19"/>
        <v xml:space="preserve">University of Edinburgh </v>
      </c>
      <c r="F25" s="36" t="s">
        <v>94</v>
      </c>
      <c r="G25" s="37"/>
      <c r="H25" s="47">
        <v>3</v>
      </c>
      <c r="I25" s="48" t="str">
        <f>$I$5</f>
        <v>University of Glasgow</v>
      </c>
      <c r="J25" s="49"/>
      <c r="K25" s="49">
        <f>$N$5</f>
        <v>68</v>
      </c>
      <c r="O25" s="38">
        <f t="shared" si="20"/>
        <v>1</v>
      </c>
      <c r="P25"/>
      <c r="AG25" s="39" t="str">
        <f>E25&amp;" "&amp;COUNTIF($E$4:$E25,E25)</f>
        <v>University of Edinburgh  9</v>
      </c>
      <c r="AH25" s="10">
        <v>22</v>
      </c>
      <c r="AI25" s="26"/>
      <c r="AJ25"/>
      <c r="AK25"/>
      <c r="AM25" s="13">
        <v>124</v>
      </c>
      <c r="AN25" s="13" t="s">
        <v>95</v>
      </c>
      <c r="AO25" s="13" t="s">
        <v>96</v>
      </c>
      <c r="AP25" s="13" t="s">
        <v>38</v>
      </c>
      <c r="AQ25" s="14"/>
      <c r="AS25" s="15" t="str">
        <f t="shared" si="14"/>
        <v/>
      </c>
      <c r="AT25" s="16" t="str">
        <f t="shared" si="22"/>
        <v/>
      </c>
      <c r="AU25" s="16" t="str">
        <f t="shared" si="15"/>
        <v/>
      </c>
      <c r="AV25" s="15" t="str">
        <f t="shared" si="16"/>
        <v/>
      </c>
    </row>
    <row r="26" spans="1:54" ht="17.25" thickTop="1" thickBot="1" x14ac:dyDescent="0.3">
      <c r="A26" s="10">
        <v>184</v>
      </c>
      <c r="B26" s="10">
        <v>23</v>
      </c>
      <c r="C26" s="34" t="str">
        <f t="shared" si="17"/>
        <v>Martin</v>
      </c>
      <c r="D26" s="34" t="str">
        <f t="shared" si="18"/>
        <v>Lynas</v>
      </c>
      <c r="E26" s="35" t="str">
        <f t="shared" si="19"/>
        <v>University of Glasgow</v>
      </c>
      <c r="F26" s="36" t="s">
        <v>97</v>
      </c>
      <c r="G26" s="37"/>
      <c r="H26" s="47"/>
      <c r="I26" s="50" t="str">
        <f>VLOOKUP(K26,$B:$F,2,FALSE)&amp;" "&amp;VLOOKUP(K26,$B:$F,3,FALSE)</f>
        <v>Ronain Maguire</v>
      </c>
      <c r="J26" s="47" t="str">
        <f>VLOOKUP(K26,$B:$F,5,FALSE)</f>
        <v>33.05</v>
      </c>
      <c r="K26" s="47">
        <f>$J$5</f>
        <v>7</v>
      </c>
      <c r="O26" s="38">
        <f t="shared" si="20"/>
        <v>1</v>
      </c>
      <c r="P26"/>
      <c r="AG26" s="39" t="str">
        <f>E26&amp;" "&amp;COUNTIF($E$4:$E26,E26)</f>
        <v>University of Glasgow 3</v>
      </c>
      <c r="AH26" s="10">
        <v>23</v>
      </c>
      <c r="AI26" s="26"/>
      <c r="AJ26"/>
      <c r="AK26"/>
      <c r="AM26" s="13">
        <v>125</v>
      </c>
      <c r="AN26" s="13" t="s">
        <v>93</v>
      </c>
      <c r="AO26" s="13" t="s">
        <v>98</v>
      </c>
      <c r="AP26" s="13" t="s">
        <v>42</v>
      </c>
      <c r="AQ26" s="14"/>
      <c r="AS26" s="15" t="str">
        <f t="shared" si="14"/>
        <v/>
      </c>
      <c r="AT26" s="16" t="str">
        <f t="shared" si="22"/>
        <v/>
      </c>
      <c r="AU26" s="16" t="str">
        <f t="shared" si="15"/>
        <v/>
      </c>
      <c r="AV26" s="15" t="str">
        <f t="shared" si="16"/>
        <v/>
      </c>
    </row>
    <row r="27" spans="1:54" ht="17.25" thickTop="1" thickBot="1" x14ac:dyDescent="0.3">
      <c r="A27" s="10">
        <v>108</v>
      </c>
      <c r="B27" s="10">
        <v>24</v>
      </c>
      <c r="C27" s="34" t="str">
        <f t="shared" si="17"/>
        <v>Gav</v>
      </c>
      <c r="D27" s="34" t="str">
        <f t="shared" si="18"/>
        <v>Bryson</v>
      </c>
      <c r="E27" s="35" t="str">
        <f t="shared" si="19"/>
        <v>Heriot-Watt University</v>
      </c>
      <c r="F27" s="36" t="s">
        <v>99</v>
      </c>
      <c r="G27" s="37"/>
      <c r="H27" s="47"/>
      <c r="I27" s="50" t="str">
        <f>VLOOKUP(K27,$B:$F,2,FALSE)&amp;" "&amp;VLOOKUP(K27,$B:$F,3,FALSE)</f>
        <v>Cameron Smith</v>
      </c>
      <c r="J27" s="47" t="str">
        <f>VLOOKUP(K27,$B:$F,5,FALSE)</f>
        <v>33.31</v>
      </c>
      <c r="K27" s="47">
        <f>$K$5</f>
        <v>11</v>
      </c>
      <c r="O27" s="38">
        <f t="shared" si="20"/>
        <v>1</v>
      </c>
      <c r="P27"/>
      <c r="AG27" s="39" t="str">
        <f>E27&amp;" "&amp;COUNTIF($E$4:$E27,E27)</f>
        <v>Heriot-Watt University 1</v>
      </c>
      <c r="AH27" s="10">
        <v>24</v>
      </c>
      <c r="AI27" s="26"/>
      <c r="AJ27"/>
      <c r="AK27"/>
      <c r="AM27" s="13">
        <v>126</v>
      </c>
      <c r="AN27" s="13" t="s">
        <v>95</v>
      </c>
      <c r="AO27" s="13" t="s">
        <v>100</v>
      </c>
      <c r="AP27" s="13" t="s">
        <v>42</v>
      </c>
      <c r="AQ27" s="14"/>
      <c r="AS27" s="15" t="str">
        <f t="shared" si="14"/>
        <v/>
      </c>
      <c r="AT27" s="16" t="str">
        <f t="shared" si="22"/>
        <v/>
      </c>
      <c r="AU27" s="16" t="str">
        <f t="shared" si="15"/>
        <v/>
      </c>
      <c r="AV27" s="15" t="str">
        <f t="shared" si="16"/>
        <v/>
      </c>
    </row>
    <row r="28" spans="1:54" ht="17.25" thickTop="1" thickBot="1" x14ac:dyDescent="0.3">
      <c r="A28" s="10">
        <v>144</v>
      </c>
      <c r="B28" s="10">
        <v>25</v>
      </c>
      <c r="C28" s="34" t="str">
        <f t="shared" si="17"/>
        <v>Andrew</v>
      </c>
      <c r="D28" s="34" t="str">
        <f t="shared" si="18"/>
        <v>Johnstone</v>
      </c>
      <c r="E28" s="35" t="str">
        <f t="shared" si="19"/>
        <v xml:space="preserve">University of Edinburgh </v>
      </c>
      <c r="F28" s="36" t="s">
        <v>99</v>
      </c>
      <c r="G28" s="37"/>
      <c r="H28" s="47"/>
      <c r="I28" s="50" t="str">
        <f>VLOOKUP(K28,$B:$F,2,FALSE)&amp;" "&amp;VLOOKUP(K28,$B:$F,3,FALSE)</f>
        <v>Martin Lynas</v>
      </c>
      <c r="J28" s="47" t="str">
        <f>VLOOKUP(K28,$B:$F,5,FALSE)</f>
        <v>34.29</v>
      </c>
      <c r="K28" s="47">
        <f>$L$5</f>
        <v>23</v>
      </c>
      <c r="O28" s="38">
        <f t="shared" si="20"/>
        <v>1</v>
      </c>
      <c r="P28"/>
      <c r="AG28" s="39" t="str">
        <f>E28&amp;" "&amp;COUNTIF($E$4:$E28,E28)</f>
        <v>University of Edinburgh  10</v>
      </c>
      <c r="AH28" s="10">
        <v>25</v>
      </c>
      <c r="AI28" s="26"/>
      <c r="AJ28"/>
      <c r="AK28"/>
      <c r="AM28" s="13">
        <v>127</v>
      </c>
      <c r="AN28" s="13" t="s">
        <v>25</v>
      </c>
      <c r="AO28" s="13" t="s">
        <v>101</v>
      </c>
      <c r="AP28" s="13" t="s">
        <v>42</v>
      </c>
      <c r="AQ28" s="14"/>
      <c r="AS28" s="15" t="str">
        <f t="shared" si="14"/>
        <v/>
      </c>
      <c r="AT28" s="16" t="str">
        <f t="shared" si="22"/>
        <v/>
      </c>
      <c r="AU28" s="16" t="str">
        <f t="shared" si="15"/>
        <v/>
      </c>
      <c r="AV28" s="15" t="str">
        <f t="shared" si="16"/>
        <v/>
      </c>
    </row>
    <row r="29" spans="1:54" ht="17.25" thickTop="1" thickBot="1" x14ac:dyDescent="0.3">
      <c r="A29" s="10">
        <v>152</v>
      </c>
      <c r="B29" s="10">
        <v>26</v>
      </c>
      <c r="C29" s="34" t="str">
        <f t="shared" si="17"/>
        <v>Daniel</v>
      </c>
      <c r="D29" s="34" t="str">
        <f t="shared" si="18"/>
        <v>Stansfield</v>
      </c>
      <c r="E29" s="35" t="str">
        <f t="shared" si="19"/>
        <v xml:space="preserve">University of Edinburgh </v>
      </c>
      <c r="F29" s="36" t="s">
        <v>102</v>
      </c>
      <c r="G29" s="37"/>
      <c r="H29" s="47"/>
      <c r="I29" s="50" t="str">
        <f>VLOOKUP(K29,$B:$F,2,FALSE)&amp;" "&amp;VLOOKUP(K29,$B:$F,3,FALSE)</f>
        <v>Magnus Tait</v>
      </c>
      <c r="J29" s="47" t="str">
        <f>VLOOKUP(K29,$B:$F,5,FALSE)</f>
        <v>34.49</v>
      </c>
      <c r="K29" s="51">
        <f>$M$5</f>
        <v>27</v>
      </c>
      <c r="O29" s="38">
        <f t="shared" si="20"/>
        <v>2</v>
      </c>
      <c r="P29"/>
      <c r="AG29" s="39" t="str">
        <f>E29&amp;" "&amp;COUNTIF($E$4:$E29,E29)</f>
        <v>University of Edinburgh  11</v>
      </c>
      <c r="AH29" s="10">
        <v>26</v>
      </c>
      <c r="AI29" s="26"/>
      <c r="AJ29"/>
      <c r="AK29"/>
      <c r="AM29" s="13">
        <v>128</v>
      </c>
      <c r="AN29" s="13" t="s">
        <v>103</v>
      </c>
      <c r="AO29" s="13" t="s">
        <v>104</v>
      </c>
      <c r="AP29" s="13" t="s">
        <v>42</v>
      </c>
      <c r="AQ29" s="14"/>
      <c r="AS29" s="15" t="str">
        <f t="shared" si="14"/>
        <v/>
      </c>
      <c r="AT29" s="16" t="str">
        <f t="shared" si="22"/>
        <v/>
      </c>
      <c r="AU29" s="16" t="str">
        <f t="shared" si="15"/>
        <v/>
      </c>
      <c r="AV29" s="15" t="str">
        <f t="shared" si="16"/>
        <v/>
      </c>
    </row>
    <row r="30" spans="1:54" ht="17.25" thickTop="1" thickBot="1" x14ac:dyDescent="0.3">
      <c r="A30" s="10">
        <v>183</v>
      </c>
      <c r="B30" s="10">
        <v>27</v>
      </c>
      <c r="C30" s="34" t="str">
        <f t="shared" si="17"/>
        <v>Magnus</v>
      </c>
      <c r="D30" s="34" t="str">
        <f t="shared" si="18"/>
        <v>Tait</v>
      </c>
      <c r="E30" s="35" t="str">
        <f t="shared" si="19"/>
        <v>University of Glasgow</v>
      </c>
      <c r="F30" s="36" t="s">
        <v>105</v>
      </c>
      <c r="G30" s="37"/>
      <c r="H30" s="53"/>
      <c r="I30" s="53"/>
      <c r="J30" s="54"/>
      <c r="K30" s="53"/>
      <c r="O30" s="38">
        <f t="shared" si="20"/>
        <v>1</v>
      </c>
      <c r="P30"/>
      <c r="AG30" s="39" t="str">
        <f>E30&amp;" "&amp;COUNTIF($E$4:$E30,E30)</f>
        <v>University of Glasgow 4</v>
      </c>
      <c r="AH30" s="10">
        <v>27</v>
      </c>
      <c r="AI30" s="26"/>
      <c r="AJ30"/>
      <c r="AK30"/>
      <c r="AM30" s="13">
        <v>129</v>
      </c>
      <c r="AN30" s="13" t="s">
        <v>106</v>
      </c>
      <c r="AO30" s="13" t="s">
        <v>107</v>
      </c>
      <c r="AP30" s="13" t="s">
        <v>42</v>
      </c>
      <c r="AQ30" s="14"/>
      <c r="AS30" s="15" t="str">
        <f t="shared" si="14"/>
        <v/>
      </c>
      <c r="AT30" s="16" t="str">
        <f t="shared" si="22"/>
        <v/>
      </c>
      <c r="AU30" s="16" t="str">
        <f t="shared" si="15"/>
        <v/>
      </c>
      <c r="AV30" s="15" t="str">
        <f t="shared" si="16"/>
        <v/>
      </c>
    </row>
    <row r="31" spans="1:54" ht="17.25" thickTop="1" thickBot="1" x14ac:dyDescent="0.3">
      <c r="A31" s="10">
        <v>211</v>
      </c>
      <c r="B31" s="10">
        <v>28</v>
      </c>
      <c r="C31" s="34" t="str">
        <f t="shared" si="17"/>
        <v>Luke</v>
      </c>
      <c r="D31" s="34" t="str">
        <f t="shared" si="18"/>
        <v>Howard</v>
      </c>
      <c r="E31" s="35" t="str">
        <f t="shared" si="19"/>
        <v>University of Stirling</v>
      </c>
      <c r="F31" s="36" t="s">
        <v>108</v>
      </c>
      <c r="G31" s="37"/>
      <c r="H31" s="53"/>
      <c r="I31" s="53"/>
      <c r="J31" s="54"/>
      <c r="K31" s="53"/>
      <c r="O31" s="38">
        <f t="shared" si="20"/>
        <v>1</v>
      </c>
      <c r="P31"/>
      <c r="AG31" s="39" t="str">
        <f>E31&amp;" "&amp;COUNTIF($E$4:$E31,E31)</f>
        <v>University of Stirling 3</v>
      </c>
      <c r="AH31" s="10">
        <v>28</v>
      </c>
      <c r="AI31" s="26"/>
      <c r="AJ31"/>
      <c r="AK31"/>
      <c r="AM31" s="13">
        <v>130</v>
      </c>
      <c r="AN31" s="13" t="s">
        <v>109</v>
      </c>
      <c r="AO31" s="13" t="s">
        <v>110</v>
      </c>
      <c r="AP31" s="13" t="s">
        <v>42</v>
      </c>
      <c r="AQ31" s="14"/>
      <c r="AS31" s="15" t="str">
        <f t="shared" si="14"/>
        <v/>
      </c>
      <c r="AT31" s="16" t="str">
        <f t="shared" si="22"/>
        <v/>
      </c>
      <c r="AU31" s="16" t="str">
        <f t="shared" si="15"/>
        <v/>
      </c>
      <c r="AV31" s="15" t="str">
        <f t="shared" si="16"/>
        <v/>
      </c>
    </row>
    <row r="32" spans="1:54" ht="17.25" thickTop="1" thickBot="1" x14ac:dyDescent="0.3">
      <c r="A32" s="10">
        <v>229</v>
      </c>
      <c r="B32" s="10">
        <v>29</v>
      </c>
      <c r="C32" s="34" t="str">
        <f t="shared" si="17"/>
        <v>Jamie</v>
      </c>
      <c r="D32" s="34" t="str">
        <f t="shared" si="18"/>
        <v>McLaren</v>
      </c>
      <c r="E32" s="35" t="str">
        <f t="shared" si="19"/>
        <v>University of Strathclyde</v>
      </c>
      <c r="F32" s="36" t="s">
        <v>111</v>
      </c>
      <c r="G32" s="37"/>
      <c r="O32" s="38">
        <f t="shared" si="20"/>
        <v>1</v>
      </c>
      <c r="P32" s="37"/>
      <c r="AG32" s="39" t="str">
        <f>E32&amp;" "&amp;COUNTIF($E$4:$E32,E32)</f>
        <v>University of Strathclyde 4</v>
      </c>
      <c r="AH32" s="10">
        <v>29</v>
      </c>
      <c r="AI32" s="26"/>
      <c r="AJ32"/>
      <c r="AK32"/>
      <c r="AM32" s="13">
        <v>131</v>
      </c>
      <c r="AN32" s="13" t="s">
        <v>112</v>
      </c>
      <c r="AO32" s="13" t="s">
        <v>113</v>
      </c>
      <c r="AP32" s="13" t="s">
        <v>42</v>
      </c>
      <c r="AQ32" s="14"/>
      <c r="AS32" s="15" t="str">
        <f t="shared" si="14"/>
        <v/>
      </c>
      <c r="AT32" s="16" t="str">
        <f t="shared" si="22"/>
        <v/>
      </c>
      <c r="AU32" s="16" t="str">
        <f t="shared" si="15"/>
        <v/>
      </c>
      <c r="AV32" s="15" t="str">
        <f t="shared" si="16"/>
        <v/>
      </c>
    </row>
    <row r="33" spans="1:48" ht="17.25" thickTop="1" thickBot="1" x14ac:dyDescent="0.3">
      <c r="A33" s="10">
        <v>202</v>
      </c>
      <c r="B33" s="10">
        <v>30</v>
      </c>
      <c r="C33" s="34" t="str">
        <f t="shared" si="17"/>
        <v>Calum</v>
      </c>
      <c r="D33" s="34" t="str">
        <f t="shared" si="18"/>
        <v>Phillip</v>
      </c>
      <c r="E33" s="35" t="str">
        <f t="shared" si="19"/>
        <v>University of Stirling</v>
      </c>
      <c r="F33" s="36" t="s">
        <v>114</v>
      </c>
      <c r="G33" s="37"/>
      <c r="O33" s="38">
        <f t="shared" si="20"/>
        <v>1</v>
      </c>
      <c r="P33" s="37"/>
      <c r="AG33" s="39" t="str">
        <f>E33&amp;" "&amp;COUNTIF($E$4:$E33,E33)</f>
        <v>University of Stirling 4</v>
      </c>
      <c r="AH33" s="10">
        <v>30</v>
      </c>
      <c r="AI33" s="26"/>
      <c r="AJ33"/>
      <c r="AK33"/>
      <c r="AM33" s="13">
        <v>132</v>
      </c>
      <c r="AN33" s="13" t="s">
        <v>115</v>
      </c>
      <c r="AO33" s="13" t="s">
        <v>116</v>
      </c>
      <c r="AP33" s="13" t="s">
        <v>42</v>
      </c>
      <c r="AQ33" s="14"/>
      <c r="AS33" s="15" t="str">
        <f t="shared" si="14"/>
        <v/>
      </c>
      <c r="AT33" s="16" t="str">
        <f t="shared" si="22"/>
        <v/>
      </c>
      <c r="AU33" s="16" t="str">
        <f t="shared" si="15"/>
        <v/>
      </c>
      <c r="AV33" s="15" t="str">
        <f t="shared" si="16"/>
        <v/>
      </c>
    </row>
    <row r="34" spans="1:48" ht="17.25" thickTop="1" thickBot="1" x14ac:dyDescent="0.3">
      <c r="A34" s="10">
        <v>119</v>
      </c>
      <c r="B34" s="10">
        <v>31</v>
      </c>
      <c r="C34" s="34" t="str">
        <f t="shared" si="17"/>
        <v>Aaron</v>
      </c>
      <c r="D34" s="34" t="str">
        <f t="shared" si="18"/>
        <v>Odentz</v>
      </c>
      <c r="E34" s="35" t="str">
        <f t="shared" si="19"/>
        <v>University of Aberdeen</v>
      </c>
      <c r="F34" s="36" t="s">
        <v>117</v>
      </c>
      <c r="G34" s="37"/>
      <c r="O34" s="38">
        <f t="shared" si="20"/>
        <v>1</v>
      </c>
      <c r="P34" s="37"/>
      <c r="AG34" s="39" t="str">
        <f>E34&amp;" "&amp;COUNTIF($E$4:$E34,E34)</f>
        <v>University of Aberdeen 3</v>
      </c>
      <c r="AH34" s="10">
        <v>31</v>
      </c>
      <c r="AI34" s="26"/>
      <c r="AJ34"/>
      <c r="AK34"/>
      <c r="AM34" s="13">
        <v>133</v>
      </c>
      <c r="AN34" s="13" t="s">
        <v>118</v>
      </c>
      <c r="AO34" s="13" t="s">
        <v>119</v>
      </c>
      <c r="AP34" s="13" t="s">
        <v>42</v>
      </c>
      <c r="AQ34" s="14"/>
      <c r="AS34" s="15" t="str">
        <f t="shared" si="14"/>
        <v/>
      </c>
      <c r="AT34" s="16" t="str">
        <f t="shared" si="22"/>
        <v/>
      </c>
      <c r="AU34" s="16" t="str">
        <f t="shared" si="15"/>
        <v/>
      </c>
      <c r="AV34" s="15" t="str">
        <f t="shared" si="16"/>
        <v/>
      </c>
    </row>
    <row r="35" spans="1:48" ht="17.25" thickTop="1" thickBot="1" x14ac:dyDescent="0.3">
      <c r="A35" s="10">
        <v>153</v>
      </c>
      <c r="B35" s="10">
        <v>32</v>
      </c>
      <c r="C35" s="34" t="str">
        <f t="shared" si="17"/>
        <v>David</v>
      </c>
      <c r="D35" s="34" t="str">
        <f t="shared" si="18"/>
        <v>Bunn</v>
      </c>
      <c r="E35" s="35" t="str">
        <f t="shared" si="19"/>
        <v xml:space="preserve">University of Edinburgh </v>
      </c>
      <c r="F35" s="36" t="s">
        <v>120</v>
      </c>
      <c r="G35" s="37"/>
      <c r="O35" s="38">
        <f t="shared" si="20"/>
        <v>1</v>
      </c>
      <c r="P35" s="37"/>
      <c r="AG35" s="39" t="str">
        <f>E35&amp;" "&amp;COUNTIF($E$4:$E35,E35)</f>
        <v>University of Edinburgh  12</v>
      </c>
      <c r="AH35" s="10">
        <v>32</v>
      </c>
      <c r="AI35" s="26"/>
      <c r="AJ35"/>
      <c r="AK35"/>
      <c r="AM35" s="13">
        <v>134</v>
      </c>
      <c r="AN35" s="13" t="s">
        <v>121</v>
      </c>
      <c r="AO35" s="13" t="s">
        <v>122</v>
      </c>
      <c r="AP35" s="13" t="s">
        <v>42</v>
      </c>
      <c r="AQ35" s="14"/>
      <c r="AS35" s="15" t="str">
        <f t="shared" si="14"/>
        <v/>
      </c>
      <c r="AT35" s="16" t="str">
        <f t="shared" si="22"/>
        <v/>
      </c>
      <c r="AU35" s="16" t="str">
        <f t="shared" si="15"/>
        <v/>
      </c>
      <c r="AV35" s="15" t="str">
        <f t="shared" si="16"/>
        <v/>
      </c>
    </row>
    <row r="36" spans="1:48" ht="17.25" thickTop="1" thickBot="1" x14ac:dyDescent="0.3">
      <c r="A36" s="10">
        <v>159</v>
      </c>
      <c r="B36" s="10">
        <v>33</v>
      </c>
      <c r="C36" s="34" t="str">
        <f t="shared" si="17"/>
        <v>Joshua</v>
      </c>
      <c r="D36" s="34" t="str">
        <f t="shared" si="18"/>
        <v>Liddle</v>
      </c>
      <c r="E36" s="35" t="str">
        <f t="shared" si="19"/>
        <v xml:space="preserve">University of Edinburgh </v>
      </c>
      <c r="F36" s="36" t="s">
        <v>120</v>
      </c>
      <c r="G36" s="37"/>
      <c r="O36" s="38">
        <f t="shared" si="20"/>
        <v>1</v>
      </c>
      <c r="P36" s="37"/>
      <c r="AG36" s="39" t="str">
        <f>E36&amp;" "&amp;COUNTIF($E$4:$E36,E36)</f>
        <v>University of Edinburgh  13</v>
      </c>
      <c r="AH36" s="10">
        <v>33</v>
      </c>
      <c r="AI36" s="26"/>
      <c r="AJ36"/>
      <c r="AK36"/>
      <c r="AM36" s="13">
        <v>135</v>
      </c>
      <c r="AN36" s="13" t="s">
        <v>118</v>
      </c>
      <c r="AO36" s="13" t="s">
        <v>123</v>
      </c>
      <c r="AP36" s="13" t="s">
        <v>42</v>
      </c>
      <c r="AQ36" s="14"/>
      <c r="AS36" s="15" t="str">
        <f t="shared" si="14"/>
        <v/>
      </c>
      <c r="AT36" s="16" t="str">
        <f t="shared" si="22"/>
        <v/>
      </c>
      <c r="AU36" s="16" t="str">
        <f>IF($W36="","",IF(COUNTIF($W:$W,W36)&gt;1,RANK(V36,$V:$V,1)/50,0))</f>
        <v/>
      </c>
      <c r="AV36" s="15" t="str">
        <f t="shared" si="16"/>
        <v/>
      </c>
    </row>
    <row r="37" spans="1:48" ht="17.25" thickTop="1" thickBot="1" x14ac:dyDescent="0.3">
      <c r="A37" s="10">
        <v>208</v>
      </c>
      <c r="B37" s="10">
        <v>34</v>
      </c>
      <c r="C37" s="34" t="str">
        <f t="shared" si="17"/>
        <v>Lewis</v>
      </c>
      <c r="D37" s="34" t="str">
        <f t="shared" si="18"/>
        <v>McComb</v>
      </c>
      <c r="E37" s="35" t="str">
        <f t="shared" si="19"/>
        <v>University of Stirling</v>
      </c>
      <c r="F37" s="36" t="s">
        <v>124</v>
      </c>
      <c r="G37" s="37"/>
      <c r="O37" s="38">
        <f t="shared" si="20"/>
        <v>1</v>
      </c>
      <c r="P37" s="37"/>
      <c r="AG37" s="39" t="str">
        <f>E37&amp;" "&amp;COUNTIF($E$4:$E37,E37)</f>
        <v>University of Stirling 5</v>
      </c>
      <c r="AH37" s="10">
        <v>34</v>
      </c>
      <c r="AI37" s="26"/>
      <c r="AJ37"/>
      <c r="AK37"/>
      <c r="AM37" s="13">
        <v>136</v>
      </c>
      <c r="AN37" s="13" t="s">
        <v>125</v>
      </c>
      <c r="AO37" s="13" t="s">
        <v>126</v>
      </c>
      <c r="AP37" s="13" t="s">
        <v>42</v>
      </c>
      <c r="AQ37" s="14"/>
      <c r="AS37" s="15" t="str">
        <f t="shared" si="14"/>
        <v/>
      </c>
      <c r="AT37" s="16" t="str">
        <f t="shared" si="22"/>
        <v/>
      </c>
      <c r="AU37" s="16" t="str">
        <f>IF($W37="","",IF(COUNTIF($W:$W,W37)&gt;1,RANK(V37,$V:$V,1)/50,0))</f>
        <v/>
      </c>
      <c r="AV37" s="15" t="str">
        <f t="shared" si="16"/>
        <v/>
      </c>
    </row>
    <row r="38" spans="1:48" ht="17.25" thickTop="1" thickBot="1" x14ac:dyDescent="0.3">
      <c r="A38" s="10">
        <v>115</v>
      </c>
      <c r="B38" s="10">
        <v>35</v>
      </c>
      <c r="C38" s="34" t="str">
        <f t="shared" si="17"/>
        <v>Joe</v>
      </c>
      <c r="D38" s="34" t="str">
        <f t="shared" si="18"/>
        <v>Barton</v>
      </c>
      <c r="E38" s="35" t="str">
        <f t="shared" si="19"/>
        <v>University of Aberdeen</v>
      </c>
      <c r="F38" s="36" t="s">
        <v>127</v>
      </c>
      <c r="G38" s="37"/>
      <c r="O38" s="38">
        <f t="shared" si="20"/>
        <v>1</v>
      </c>
      <c r="P38" s="37"/>
      <c r="AG38" s="39" t="str">
        <f>E38&amp;" "&amp;COUNTIF($E$4:$E38,E38)</f>
        <v>University of Aberdeen 4</v>
      </c>
      <c r="AH38" s="10">
        <v>35</v>
      </c>
      <c r="AI38" s="26"/>
      <c r="AJ38"/>
      <c r="AK38"/>
      <c r="AM38" s="13">
        <v>137</v>
      </c>
      <c r="AN38" s="13" t="s">
        <v>128</v>
      </c>
      <c r="AO38" s="13" t="s">
        <v>129</v>
      </c>
      <c r="AP38" s="13" t="s">
        <v>42</v>
      </c>
      <c r="AQ38" s="14"/>
      <c r="AS38" s="15" t="str">
        <f t="shared" si="14"/>
        <v/>
      </c>
      <c r="AT38" s="16" t="str">
        <f t="shared" si="22"/>
        <v/>
      </c>
      <c r="AU38" s="16" t="str">
        <f>IF($W38="","",IF(COUNTIF($W:$W,W38)&gt;1,RANK(V38,$V:$V,1)/50,0))</f>
        <v/>
      </c>
      <c r="AV38" s="15" t="str">
        <f t="shared" si="16"/>
        <v/>
      </c>
    </row>
    <row r="39" spans="1:48" ht="17.25" thickTop="1" thickBot="1" x14ac:dyDescent="0.3">
      <c r="A39" s="10">
        <v>161</v>
      </c>
      <c r="B39" s="10">
        <v>36</v>
      </c>
      <c r="C39" s="34" t="str">
        <f t="shared" si="17"/>
        <v>Lewis</v>
      </c>
      <c r="D39" s="34" t="str">
        <f t="shared" si="18"/>
        <v>Khan</v>
      </c>
      <c r="E39" s="35" t="str">
        <f t="shared" si="19"/>
        <v xml:space="preserve">University of Edinburgh </v>
      </c>
      <c r="F39" s="36" t="s">
        <v>130</v>
      </c>
      <c r="G39" s="37"/>
      <c r="O39" s="38">
        <f t="shared" si="20"/>
        <v>1</v>
      </c>
      <c r="P39" s="37"/>
      <c r="AG39" s="39" t="str">
        <f>E39&amp;" "&amp;COUNTIF($E$4:$E39,E39)</f>
        <v>University of Edinburgh  14</v>
      </c>
      <c r="AH39" s="10">
        <v>36</v>
      </c>
      <c r="AI39" s="26"/>
      <c r="AJ39"/>
      <c r="AK39"/>
      <c r="AM39" s="13">
        <v>138</v>
      </c>
      <c r="AN39" s="13" t="s">
        <v>131</v>
      </c>
      <c r="AO39" s="13" t="s">
        <v>132</v>
      </c>
      <c r="AP39" s="13" t="s">
        <v>46</v>
      </c>
      <c r="AQ39" s="14"/>
      <c r="AS39" s="15" t="str">
        <f t="shared" si="14"/>
        <v/>
      </c>
      <c r="AT39" s="16" t="str">
        <f t="shared" si="22"/>
        <v/>
      </c>
      <c r="AU39" s="16" t="str">
        <f>IF($W39="","",IF(COUNTIF($W:$W,W39)&gt;1,RANK(V39,$V:$V,1)/50,0))</f>
        <v/>
      </c>
      <c r="AV39" s="15" t="str">
        <f t="shared" si="16"/>
        <v/>
      </c>
    </row>
    <row r="40" spans="1:48" ht="17.25" thickTop="1" thickBot="1" x14ac:dyDescent="0.3">
      <c r="A40" s="10">
        <v>173</v>
      </c>
      <c r="B40" s="10">
        <v>37</v>
      </c>
      <c r="C40" s="34" t="str">
        <f t="shared" si="17"/>
        <v>Stephen</v>
      </c>
      <c r="D40" s="34" t="str">
        <f t="shared" si="18"/>
        <v>Addison</v>
      </c>
      <c r="E40" s="35" t="str">
        <f t="shared" si="19"/>
        <v>University of Glasgow</v>
      </c>
      <c r="F40" s="36" t="s">
        <v>133</v>
      </c>
      <c r="G40" s="37"/>
      <c r="O40" s="38">
        <f t="shared" si="20"/>
        <v>1</v>
      </c>
      <c r="P40" s="37"/>
      <c r="AG40" s="39" t="str">
        <f>E40&amp;" "&amp;COUNTIF($E$4:$E40,E40)</f>
        <v>University of Glasgow 5</v>
      </c>
      <c r="AH40" s="10">
        <v>37</v>
      </c>
      <c r="AI40" s="26"/>
      <c r="AJ40"/>
      <c r="AK40"/>
      <c r="AM40" s="13">
        <v>139</v>
      </c>
      <c r="AN40" s="13" t="s">
        <v>134</v>
      </c>
      <c r="AO40" s="13" t="s">
        <v>135</v>
      </c>
      <c r="AP40" s="13" t="s">
        <v>46</v>
      </c>
      <c r="AQ40" s="14"/>
      <c r="AS40" s="15" t="str">
        <f t="shared" si="14"/>
        <v/>
      </c>
      <c r="AT40" s="16" t="str">
        <f t="shared" si="22"/>
        <v/>
      </c>
      <c r="AU40" s="16" t="str">
        <f>IF($W40="","",IF(COUNTIF($W:$W,W40)&gt;1,RANK(V40,$V:$V,1)/50,0))</f>
        <v/>
      </c>
      <c r="AV40" s="15" t="str">
        <f t="shared" si="16"/>
        <v/>
      </c>
    </row>
    <row r="41" spans="1:48" ht="17.25" thickTop="1" thickBot="1" x14ac:dyDescent="0.3">
      <c r="A41" s="10">
        <v>223</v>
      </c>
      <c r="B41" s="10">
        <v>38</v>
      </c>
      <c r="C41" s="34" t="str">
        <f t="shared" si="17"/>
        <v>Jack</v>
      </c>
      <c r="D41" s="34" t="str">
        <f t="shared" si="18"/>
        <v>McKenna</v>
      </c>
      <c r="E41" s="35" t="str">
        <f t="shared" si="19"/>
        <v>University of Strathclyde</v>
      </c>
      <c r="F41" s="36" t="s">
        <v>136</v>
      </c>
      <c r="G41" s="37"/>
      <c r="O41" s="38">
        <f t="shared" si="20"/>
        <v>1</v>
      </c>
      <c r="P41" s="37"/>
      <c r="AG41" s="39" t="str">
        <f>E41&amp;" "&amp;COUNTIF($E$4:$E41,E41)</f>
        <v>University of Strathclyde 5</v>
      </c>
      <c r="AH41" s="10">
        <v>38</v>
      </c>
      <c r="AI41" s="26"/>
      <c r="AJ41"/>
      <c r="AK41"/>
      <c r="AM41" s="13">
        <v>140</v>
      </c>
      <c r="AN41" s="13" t="s">
        <v>134</v>
      </c>
      <c r="AO41" s="13" t="s">
        <v>137</v>
      </c>
      <c r="AP41" s="13" t="s">
        <v>46</v>
      </c>
      <c r="AQ41" s="14"/>
      <c r="AS41" s="15" t="str">
        <f t="shared" si="14"/>
        <v/>
      </c>
      <c r="AT41" s="16" t="str">
        <f t="shared" si="22"/>
        <v/>
      </c>
      <c r="AU41" s="16" t="str">
        <f t="shared" ref="AU41:AU51" si="24">IF($U41="","",IF(COUNTIF($U:$U,X41)&gt;1,RANK(W41,$T:$T,1)/50,0))</f>
        <v/>
      </c>
      <c r="AV41" s="15" t="str">
        <f t="shared" si="16"/>
        <v/>
      </c>
    </row>
    <row r="42" spans="1:48" ht="17.25" thickTop="1" thickBot="1" x14ac:dyDescent="0.3">
      <c r="A42" s="10">
        <v>160</v>
      </c>
      <c r="B42" s="10">
        <v>39</v>
      </c>
      <c r="C42" s="34" t="str">
        <f t="shared" si="17"/>
        <v>Kai</v>
      </c>
      <c r="D42" s="34" t="str">
        <f t="shared" si="18"/>
        <v>Hugtenburg</v>
      </c>
      <c r="E42" s="35" t="str">
        <f t="shared" si="19"/>
        <v xml:space="preserve">University of Edinburgh </v>
      </c>
      <c r="F42" s="36" t="s">
        <v>138</v>
      </c>
      <c r="G42" s="37"/>
      <c r="O42" s="38">
        <f t="shared" si="20"/>
        <v>1</v>
      </c>
      <c r="P42" s="37"/>
      <c r="AG42" s="39" t="str">
        <f>E42&amp;" "&amp;COUNTIF($E$4:$E42,E42)</f>
        <v>University of Edinburgh  15</v>
      </c>
      <c r="AH42" s="10">
        <v>39</v>
      </c>
      <c r="AI42" s="26"/>
      <c r="AJ42"/>
      <c r="AK42"/>
      <c r="AM42" s="13">
        <v>141</v>
      </c>
      <c r="AN42" s="13" t="s">
        <v>139</v>
      </c>
      <c r="AO42" s="13" t="s">
        <v>64</v>
      </c>
      <c r="AP42" s="13" t="s">
        <v>46</v>
      </c>
      <c r="AQ42" s="14"/>
      <c r="AS42" s="15" t="str">
        <f t="shared" si="14"/>
        <v/>
      </c>
      <c r="AT42" s="16" t="str">
        <f t="shared" si="22"/>
        <v/>
      </c>
      <c r="AU42" s="16" t="str">
        <f t="shared" si="24"/>
        <v/>
      </c>
      <c r="AV42" s="15" t="str">
        <f t="shared" si="16"/>
        <v/>
      </c>
    </row>
    <row r="43" spans="1:48" ht="17.25" thickTop="1" thickBot="1" x14ac:dyDescent="0.3">
      <c r="A43" s="10">
        <v>181</v>
      </c>
      <c r="B43" s="10">
        <v>40</v>
      </c>
      <c r="C43" s="34" t="str">
        <f t="shared" si="17"/>
        <v>Andrew</v>
      </c>
      <c r="D43" s="34" t="str">
        <f t="shared" si="18"/>
        <v>Carey</v>
      </c>
      <c r="E43" s="35" t="str">
        <f t="shared" si="19"/>
        <v>University of Glasgow</v>
      </c>
      <c r="F43" s="36" t="s">
        <v>140</v>
      </c>
      <c r="G43" s="37"/>
      <c r="O43" s="38">
        <f t="shared" si="20"/>
        <v>1</v>
      </c>
      <c r="P43" s="37"/>
      <c r="AG43" s="39" t="str">
        <f>E43&amp;" "&amp;COUNTIF($E$4:$E43,E43)</f>
        <v>University of Glasgow 6</v>
      </c>
      <c r="AH43" s="10">
        <v>40</v>
      </c>
      <c r="AI43" s="26"/>
      <c r="AJ43"/>
      <c r="AK43"/>
      <c r="AM43" s="13">
        <v>142</v>
      </c>
      <c r="AN43" s="13" t="s">
        <v>139</v>
      </c>
      <c r="AO43" s="13" t="s">
        <v>141</v>
      </c>
      <c r="AP43" s="13" t="s">
        <v>46</v>
      </c>
      <c r="AQ43" s="14"/>
      <c r="AS43" s="15" t="str">
        <f t="shared" si="14"/>
        <v/>
      </c>
      <c r="AT43" s="16" t="str">
        <f t="shared" si="22"/>
        <v/>
      </c>
      <c r="AU43" s="16" t="str">
        <f t="shared" si="24"/>
        <v/>
      </c>
      <c r="AV43" s="15" t="str">
        <f t="shared" si="16"/>
        <v/>
      </c>
    </row>
    <row r="44" spans="1:48" ht="17.25" thickTop="1" thickBot="1" x14ac:dyDescent="0.3">
      <c r="A44" s="10">
        <v>200</v>
      </c>
      <c r="B44" s="10">
        <v>41</v>
      </c>
      <c r="C44" s="34" t="str">
        <f t="shared" si="17"/>
        <v>Henry</v>
      </c>
      <c r="D44" s="34" t="str">
        <f t="shared" si="18"/>
        <v>Ramsay</v>
      </c>
      <c r="E44" s="35" t="str">
        <f t="shared" si="19"/>
        <v>University of St Andrews</v>
      </c>
      <c r="F44" s="36" t="s">
        <v>142</v>
      </c>
      <c r="O44" s="38">
        <f t="shared" si="20"/>
        <v>1</v>
      </c>
      <c r="AG44" s="39" t="str">
        <f>E44&amp;" "&amp;COUNTIF($E$4:$E44,E44)</f>
        <v>University of St Andrews 2</v>
      </c>
      <c r="AH44" s="10">
        <v>41</v>
      </c>
      <c r="AJ44"/>
      <c r="AK44"/>
      <c r="AM44" s="13">
        <v>143</v>
      </c>
      <c r="AN44" s="13" t="s">
        <v>66</v>
      </c>
      <c r="AO44" s="13" t="s">
        <v>143</v>
      </c>
      <c r="AP44" s="13" t="s">
        <v>46</v>
      </c>
      <c r="AQ44" s="14"/>
      <c r="AS44" s="15" t="str">
        <f t="shared" si="14"/>
        <v/>
      </c>
      <c r="AT44" s="16" t="str">
        <f t="shared" si="22"/>
        <v/>
      </c>
      <c r="AU44" s="16" t="str">
        <f t="shared" si="24"/>
        <v/>
      </c>
      <c r="AV44" s="15" t="str">
        <f t="shared" si="16"/>
        <v/>
      </c>
    </row>
    <row r="45" spans="1:48" ht="17.25" thickTop="1" thickBot="1" x14ac:dyDescent="0.3">
      <c r="A45" s="10">
        <v>187</v>
      </c>
      <c r="B45" s="10">
        <v>42</v>
      </c>
      <c r="C45" s="34" t="str">
        <f t="shared" si="17"/>
        <v>Euan</v>
      </c>
      <c r="D45" s="34" t="str">
        <f t="shared" si="18"/>
        <v>Rose</v>
      </c>
      <c r="E45" s="35" t="str">
        <f t="shared" si="19"/>
        <v>University of Glasgow</v>
      </c>
      <c r="F45" s="36" t="s">
        <v>144</v>
      </c>
      <c r="O45" s="38">
        <f t="shared" si="20"/>
        <v>1</v>
      </c>
      <c r="AG45" s="39" t="str">
        <f>E45&amp;" "&amp;COUNTIF($E$4:$E45,E45)</f>
        <v>University of Glasgow 7</v>
      </c>
      <c r="AH45" s="10">
        <v>42</v>
      </c>
      <c r="AJ45"/>
      <c r="AK45"/>
      <c r="AM45" s="13">
        <v>144</v>
      </c>
      <c r="AN45" s="13" t="s">
        <v>66</v>
      </c>
      <c r="AO45" s="13" t="s">
        <v>145</v>
      </c>
      <c r="AP45" s="13" t="s">
        <v>46</v>
      </c>
      <c r="AQ45" s="14"/>
      <c r="AS45" s="15" t="str">
        <f t="shared" si="14"/>
        <v/>
      </c>
      <c r="AT45" s="16" t="str">
        <f t="shared" si="22"/>
        <v/>
      </c>
      <c r="AU45" s="16" t="str">
        <f t="shared" si="24"/>
        <v/>
      </c>
      <c r="AV45" s="15" t="str">
        <f t="shared" si="16"/>
        <v/>
      </c>
    </row>
    <row r="46" spans="1:48" ht="17.25" thickTop="1" thickBot="1" x14ac:dyDescent="0.3">
      <c r="A46" s="13">
        <v>198</v>
      </c>
      <c r="B46" s="13">
        <v>43</v>
      </c>
      <c r="C46" s="34" t="str">
        <f t="shared" si="17"/>
        <v>Kieran</v>
      </c>
      <c r="D46" s="34" t="str">
        <f t="shared" si="18"/>
        <v>Cooper</v>
      </c>
      <c r="E46" s="35" t="str">
        <f t="shared" si="19"/>
        <v>University of St Andrews</v>
      </c>
      <c r="F46" s="36" t="s">
        <v>146</v>
      </c>
      <c r="O46" s="38">
        <f t="shared" si="20"/>
        <v>1</v>
      </c>
      <c r="AG46" s="39" t="str">
        <f>E46&amp;" "&amp;COUNTIF($E$4:$E46,E46)</f>
        <v>University of St Andrews 3</v>
      </c>
      <c r="AH46" s="13">
        <v>43</v>
      </c>
      <c r="AJ46"/>
      <c r="AK46"/>
      <c r="AM46" s="13">
        <v>145</v>
      </c>
      <c r="AN46" s="13" t="s">
        <v>147</v>
      </c>
      <c r="AO46" s="13" t="s">
        <v>148</v>
      </c>
      <c r="AP46" s="13" t="s">
        <v>46</v>
      </c>
      <c r="AQ46" s="14"/>
      <c r="AS46" s="15" t="str">
        <f t="shared" si="14"/>
        <v/>
      </c>
      <c r="AT46" s="16" t="str">
        <f t="shared" si="22"/>
        <v/>
      </c>
      <c r="AU46" s="16" t="str">
        <f t="shared" si="24"/>
        <v/>
      </c>
      <c r="AV46" s="15" t="str">
        <f t="shared" si="16"/>
        <v/>
      </c>
    </row>
    <row r="47" spans="1:48" ht="17.25" thickTop="1" thickBot="1" x14ac:dyDescent="0.3">
      <c r="A47" s="13">
        <v>174</v>
      </c>
      <c r="B47" s="13">
        <v>44</v>
      </c>
      <c r="C47" s="34" t="str">
        <f t="shared" si="17"/>
        <v>Sandy</v>
      </c>
      <c r="D47" s="34" t="str">
        <f t="shared" si="18"/>
        <v>Holl</v>
      </c>
      <c r="E47" s="35" t="str">
        <f t="shared" si="19"/>
        <v>University of Glasgow</v>
      </c>
      <c r="F47" s="36" t="s">
        <v>149</v>
      </c>
      <c r="O47" s="38">
        <f t="shared" si="20"/>
        <v>1</v>
      </c>
      <c r="AG47" s="39" t="str">
        <f>E47&amp;" "&amp;COUNTIF($E$4:$E47,E47)</f>
        <v>University of Glasgow 8</v>
      </c>
      <c r="AH47" s="13">
        <v>44</v>
      </c>
      <c r="AJ47"/>
      <c r="AK47"/>
      <c r="AM47" s="13">
        <v>146</v>
      </c>
      <c r="AN47" s="13" t="s">
        <v>150</v>
      </c>
      <c r="AO47" s="13" t="s">
        <v>151</v>
      </c>
      <c r="AP47" s="13" t="s">
        <v>46</v>
      </c>
      <c r="AQ47" s="14"/>
      <c r="AS47" s="15" t="str">
        <f t="shared" si="14"/>
        <v/>
      </c>
      <c r="AT47" s="16" t="str">
        <f t="shared" si="22"/>
        <v/>
      </c>
      <c r="AU47" s="16" t="str">
        <f t="shared" si="24"/>
        <v/>
      </c>
      <c r="AV47" s="15" t="str">
        <f t="shared" si="16"/>
        <v/>
      </c>
    </row>
    <row r="48" spans="1:48" ht="17.25" thickTop="1" thickBot="1" x14ac:dyDescent="0.3">
      <c r="A48" s="13">
        <v>103</v>
      </c>
      <c r="B48" s="13">
        <v>45</v>
      </c>
      <c r="C48" s="34" t="str">
        <f t="shared" si="17"/>
        <v>Craig</v>
      </c>
      <c r="D48" s="34" t="str">
        <f t="shared" si="18"/>
        <v>Morris</v>
      </c>
      <c r="E48" s="35" t="str">
        <f t="shared" si="19"/>
        <v>Edinburgh Napier University</v>
      </c>
      <c r="F48" s="36" t="s">
        <v>152</v>
      </c>
      <c r="O48" s="38">
        <f t="shared" si="20"/>
        <v>1</v>
      </c>
      <c r="AG48" s="39" t="str">
        <f>E48&amp;" "&amp;COUNTIF($E$4:$E48,E48)</f>
        <v>Edinburgh Napier University 2</v>
      </c>
      <c r="AH48" s="13">
        <v>45</v>
      </c>
      <c r="AJ48"/>
      <c r="AK48"/>
      <c r="AM48" s="13">
        <v>147</v>
      </c>
      <c r="AN48" s="13" t="s">
        <v>118</v>
      </c>
      <c r="AO48" s="13" t="s">
        <v>153</v>
      </c>
      <c r="AP48" s="13" t="s">
        <v>46</v>
      </c>
      <c r="AQ48" s="14"/>
      <c r="AS48" s="15" t="str">
        <f t="shared" si="14"/>
        <v/>
      </c>
      <c r="AT48" s="16" t="str">
        <f t="shared" si="22"/>
        <v/>
      </c>
      <c r="AU48" s="16" t="str">
        <f t="shared" si="24"/>
        <v/>
      </c>
      <c r="AV48" s="15" t="str">
        <f t="shared" si="16"/>
        <v/>
      </c>
    </row>
    <row r="49" spans="1:48" ht="17.25" thickTop="1" thickBot="1" x14ac:dyDescent="0.3">
      <c r="A49" s="13">
        <v>207</v>
      </c>
      <c r="B49" s="13">
        <v>46</v>
      </c>
      <c r="C49" s="34" t="str">
        <f t="shared" si="17"/>
        <v>Josh</v>
      </c>
      <c r="D49" s="34" t="str">
        <f t="shared" si="18"/>
        <v>Wood</v>
      </c>
      <c r="E49" s="35" t="str">
        <f t="shared" si="19"/>
        <v>University of Stirling</v>
      </c>
      <c r="F49" s="36" t="s">
        <v>154</v>
      </c>
      <c r="O49" s="38">
        <f t="shared" si="20"/>
        <v>1</v>
      </c>
      <c r="AG49" s="39" t="str">
        <f>E49&amp;" "&amp;COUNTIF($E$4:$E49,E49)</f>
        <v>University of Stirling 6</v>
      </c>
      <c r="AH49" s="13">
        <v>46</v>
      </c>
      <c r="AJ49"/>
      <c r="AK49"/>
      <c r="AM49" s="13">
        <v>148</v>
      </c>
      <c r="AN49" s="13" t="s">
        <v>118</v>
      </c>
      <c r="AO49" s="13" t="s">
        <v>155</v>
      </c>
      <c r="AP49" s="13" t="s">
        <v>46</v>
      </c>
      <c r="AQ49" s="14"/>
      <c r="AS49" s="15" t="str">
        <f t="shared" si="14"/>
        <v/>
      </c>
      <c r="AT49" s="16" t="str">
        <f t="shared" si="22"/>
        <v/>
      </c>
      <c r="AU49" s="16" t="str">
        <f t="shared" si="24"/>
        <v/>
      </c>
      <c r="AV49" s="15" t="str">
        <f t="shared" si="16"/>
        <v/>
      </c>
    </row>
    <row r="50" spans="1:48" ht="17.25" thickTop="1" thickBot="1" x14ac:dyDescent="0.3">
      <c r="A50" s="13">
        <v>175</v>
      </c>
      <c r="B50" s="13">
        <v>47</v>
      </c>
      <c r="C50" s="34" t="str">
        <f t="shared" si="17"/>
        <v>Fraser</v>
      </c>
      <c r="D50" s="34" t="str">
        <f t="shared" si="18"/>
        <v>Drummond</v>
      </c>
      <c r="E50" s="35" t="str">
        <f t="shared" si="19"/>
        <v>University of Glasgow</v>
      </c>
      <c r="F50" s="36" t="s">
        <v>156</v>
      </c>
      <c r="O50" s="38">
        <f t="shared" si="20"/>
        <v>1</v>
      </c>
      <c r="AG50" s="39" t="str">
        <f>E50&amp;" "&amp;COUNTIF($E$4:$E50,E50)</f>
        <v>University of Glasgow 9</v>
      </c>
      <c r="AH50" s="13">
        <v>47</v>
      </c>
      <c r="AJ50"/>
      <c r="AK50"/>
      <c r="AM50" s="13">
        <v>149</v>
      </c>
      <c r="AN50" s="13" t="s">
        <v>86</v>
      </c>
      <c r="AO50" s="13" t="s">
        <v>157</v>
      </c>
      <c r="AP50" s="13" t="s">
        <v>46</v>
      </c>
      <c r="AQ50" s="14"/>
      <c r="AS50" s="15" t="str">
        <f t="shared" si="14"/>
        <v/>
      </c>
      <c r="AT50" s="16" t="str">
        <f t="shared" si="22"/>
        <v/>
      </c>
      <c r="AU50" s="16" t="str">
        <f t="shared" si="24"/>
        <v/>
      </c>
      <c r="AV50" s="15" t="str">
        <f t="shared" si="16"/>
        <v/>
      </c>
    </row>
    <row r="51" spans="1:48" ht="17.25" thickTop="1" thickBot="1" x14ac:dyDescent="0.3">
      <c r="A51" s="13">
        <v>165</v>
      </c>
      <c r="B51" s="13">
        <v>48</v>
      </c>
      <c r="C51" s="34" t="str">
        <f t="shared" si="17"/>
        <v>Paul</v>
      </c>
      <c r="D51" s="34" t="str">
        <f t="shared" si="18"/>
        <v>Morrison</v>
      </c>
      <c r="E51" s="35" t="str">
        <f t="shared" si="19"/>
        <v xml:space="preserve">University of Edinburgh </v>
      </c>
      <c r="F51" s="36" t="s">
        <v>158</v>
      </c>
      <c r="O51" s="38">
        <f t="shared" si="20"/>
        <v>1</v>
      </c>
      <c r="AG51" s="39" t="str">
        <f>E51&amp;" "&amp;COUNTIF($E$4:$E51,E51)</f>
        <v>University of Edinburgh  16</v>
      </c>
      <c r="AH51" s="13">
        <v>48</v>
      </c>
      <c r="AJ51"/>
      <c r="AK51"/>
      <c r="AM51" s="13">
        <v>150</v>
      </c>
      <c r="AN51" s="13" t="s">
        <v>159</v>
      </c>
      <c r="AO51" s="13" t="s">
        <v>160</v>
      </c>
      <c r="AP51" s="13" t="s">
        <v>46</v>
      </c>
      <c r="AQ51" s="14"/>
      <c r="AS51" s="15" t="str">
        <f t="shared" si="14"/>
        <v/>
      </c>
      <c r="AT51" s="16" t="str">
        <f t="shared" si="22"/>
        <v/>
      </c>
      <c r="AU51" s="16" t="str">
        <f t="shared" si="24"/>
        <v/>
      </c>
      <c r="AV51" s="15" t="str">
        <f t="shared" si="16"/>
        <v/>
      </c>
    </row>
    <row r="52" spans="1:48" ht="17.25" thickTop="1" thickBot="1" x14ac:dyDescent="0.3">
      <c r="A52" s="13">
        <v>151</v>
      </c>
      <c r="B52" s="13">
        <v>49</v>
      </c>
      <c r="C52" s="34" t="str">
        <f t="shared" si="17"/>
        <v>Daniel</v>
      </c>
      <c r="D52" s="34" t="str">
        <f t="shared" si="18"/>
        <v>Smith</v>
      </c>
      <c r="E52" s="35" t="str">
        <f t="shared" si="19"/>
        <v xml:space="preserve">University of Edinburgh </v>
      </c>
      <c r="F52" s="36" t="s">
        <v>161</v>
      </c>
      <c r="O52" s="38">
        <f t="shared" si="20"/>
        <v>1</v>
      </c>
      <c r="AG52" s="39" t="str">
        <f>E52&amp;" "&amp;COUNTIF($E$4:$E52,E52)</f>
        <v>University of Edinburgh  17</v>
      </c>
      <c r="AH52" s="13">
        <v>49</v>
      </c>
      <c r="AJ52"/>
      <c r="AK52"/>
      <c r="AM52" s="13">
        <v>151</v>
      </c>
      <c r="AN52" s="13" t="s">
        <v>162</v>
      </c>
      <c r="AO52" s="13" t="s">
        <v>16</v>
      </c>
      <c r="AP52" s="13" t="s">
        <v>46</v>
      </c>
      <c r="AQ52" s="14"/>
      <c r="AS52" s="15" t="str">
        <f t="shared" si="14"/>
        <v/>
      </c>
      <c r="AT52" s="16" t="str">
        <f t="shared" si="22"/>
        <v/>
      </c>
      <c r="AV52" s="15" t="str">
        <f t="shared" si="16"/>
        <v/>
      </c>
    </row>
    <row r="53" spans="1:48" ht="17.25" thickTop="1" thickBot="1" x14ac:dyDescent="0.3">
      <c r="A53" s="13">
        <v>220</v>
      </c>
      <c r="B53" s="13">
        <v>50</v>
      </c>
      <c r="C53" s="34" t="str">
        <f t="shared" si="17"/>
        <v>Alistair</v>
      </c>
      <c r="D53" s="34" t="str">
        <f t="shared" si="18"/>
        <v>Coupar</v>
      </c>
      <c r="E53" s="35" t="str">
        <f t="shared" si="19"/>
        <v>University of Strathclyde</v>
      </c>
      <c r="F53" s="36" t="s">
        <v>163</v>
      </c>
      <c r="O53" s="38">
        <f t="shared" si="20"/>
        <v>1</v>
      </c>
      <c r="AG53" s="39" t="str">
        <f>E53&amp;" "&amp;COUNTIF($E$4:$E53,E53)</f>
        <v>University of Strathclyde 6</v>
      </c>
      <c r="AH53" s="13">
        <v>50</v>
      </c>
      <c r="AJ53"/>
      <c r="AK53"/>
      <c r="AM53" s="13">
        <v>152</v>
      </c>
      <c r="AN53" s="13" t="s">
        <v>162</v>
      </c>
      <c r="AO53" s="13" t="s">
        <v>164</v>
      </c>
      <c r="AP53" s="13" t="s">
        <v>46</v>
      </c>
      <c r="AQ53" s="14"/>
      <c r="AS53" s="15" t="str">
        <f t="shared" si="14"/>
        <v/>
      </c>
      <c r="AT53" s="16" t="str">
        <f t="shared" si="22"/>
        <v/>
      </c>
      <c r="AV53" s="15" t="str">
        <f t="shared" si="16"/>
        <v/>
      </c>
    </row>
    <row r="54" spans="1:48" ht="17.25" thickTop="1" thickBot="1" x14ac:dyDescent="0.3">
      <c r="A54" s="13">
        <v>163</v>
      </c>
      <c r="B54" s="13">
        <v>51</v>
      </c>
      <c r="C54" s="34" t="str">
        <f t="shared" si="17"/>
        <v>Nick</v>
      </c>
      <c r="D54" s="34" t="str">
        <f t="shared" si="18"/>
        <v>Bennett</v>
      </c>
      <c r="E54" s="35" t="str">
        <f t="shared" si="19"/>
        <v xml:space="preserve">University of Edinburgh </v>
      </c>
      <c r="F54" s="36" t="s">
        <v>165</v>
      </c>
      <c r="O54" s="38">
        <f t="shared" si="20"/>
        <v>1</v>
      </c>
      <c r="AG54" s="39" t="str">
        <f>E54&amp;" "&amp;COUNTIF($E$4:$E54,E54)</f>
        <v>University of Edinburgh  18</v>
      </c>
      <c r="AH54" s="13">
        <v>51</v>
      </c>
      <c r="AJ54"/>
      <c r="AK54"/>
      <c r="AM54" s="13">
        <v>153</v>
      </c>
      <c r="AN54" s="13" t="s">
        <v>166</v>
      </c>
      <c r="AO54" s="13" t="s">
        <v>167</v>
      </c>
      <c r="AP54" s="13" t="s">
        <v>46</v>
      </c>
      <c r="AQ54" s="14"/>
      <c r="AS54" s="15" t="str">
        <f t="shared" si="14"/>
        <v/>
      </c>
      <c r="AT54" s="16" t="str">
        <f t="shared" si="22"/>
        <v/>
      </c>
    </row>
    <row r="55" spans="1:48" ht="17.25" thickTop="1" thickBot="1" x14ac:dyDescent="0.3">
      <c r="A55" s="13">
        <v>132</v>
      </c>
      <c r="B55" s="13">
        <v>52</v>
      </c>
      <c r="C55" s="34" t="str">
        <f t="shared" si="17"/>
        <v>Clyde</v>
      </c>
      <c r="D55" s="34" t="str">
        <f t="shared" si="18"/>
        <v>Williamson</v>
      </c>
      <c r="E55" s="35" t="str">
        <f t="shared" si="19"/>
        <v>University of Dundee</v>
      </c>
      <c r="F55" s="36" t="s">
        <v>280</v>
      </c>
      <c r="O55" s="38">
        <f t="shared" si="20"/>
        <v>1</v>
      </c>
      <c r="AG55" s="39" t="str">
        <f>E55&amp;" "&amp;COUNTIF($E$4:$E55,E55)</f>
        <v>University of Dundee 3</v>
      </c>
      <c r="AH55" s="13">
        <v>52</v>
      </c>
      <c r="AJ55"/>
      <c r="AK55"/>
      <c r="AM55" s="13">
        <v>154</v>
      </c>
      <c r="AN55" s="13" t="s">
        <v>169</v>
      </c>
      <c r="AO55" s="13" t="s">
        <v>170</v>
      </c>
      <c r="AP55" s="13" t="s">
        <v>46</v>
      </c>
      <c r="AQ55" s="14"/>
      <c r="AS55" s="15" t="str">
        <f t="shared" si="14"/>
        <v/>
      </c>
      <c r="AT55" s="16" t="str">
        <f t="shared" si="22"/>
        <v/>
      </c>
    </row>
    <row r="56" spans="1:48" ht="17.25" thickTop="1" thickBot="1" x14ac:dyDescent="0.3">
      <c r="A56" s="13">
        <v>138</v>
      </c>
      <c r="B56" s="13">
        <v>53</v>
      </c>
      <c r="C56" s="34" t="str">
        <f t="shared" si="17"/>
        <v>Alasdair</v>
      </c>
      <c r="D56" s="34" t="str">
        <f t="shared" si="18"/>
        <v>Bisset</v>
      </c>
      <c r="E56" s="35" t="str">
        <f t="shared" si="19"/>
        <v xml:space="preserve">University of Edinburgh </v>
      </c>
      <c r="F56" s="36" t="s">
        <v>281</v>
      </c>
      <c r="O56" s="38">
        <f t="shared" si="20"/>
        <v>1</v>
      </c>
      <c r="AG56" s="39" t="str">
        <f>E56&amp;" "&amp;COUNTIF($E$4:$E56,E56)</f>
        <v>University of Edinburgh  19</v>
      </c>
      <c r="AH56" s="13">
        <v>53</v>
      </c>
      <c r="AJ56"/>
      <c r="AK56"/>
      <c r="AM56" s="13">
        <v>155</v>
      </c>
      <c r="AN56" s="13" t="s">
        <v>171</v>
      </c>
      <c r="AO56" s="13" t="s">
        <v>172</v>
      </c>
      <c r="AP56" s="13" t="s">
        <v>46</v>
      </c>
      <c r="AQ56" s="14"/>
      <c r="AS56" s="15" t="str">
        <f t="shared" si="14"/>
        <v/>
      </c>
      <c r="AT56" s="16" t="str">
        <f t="shared" si="22"/>
        <v/>
      </c>
    </row>
    <row r="57" spans="1:48" ht="17.25" thickTop="1" thickBot="1" x14ac:dyDescent="0.3">
      <c r="A57" s="13">
        <v>133</v>
      </c>
      <c r="B57" s="13">
        <v>54</v>
      </c>
      <c r="C57" s="34" t="str">
        <f t="shared" si="17"/>
        <v>Callum</v>
      </c>
      <c r="D57" s="34" t="str">
        <f t="shared" si="18"/>
        <v>McCormack</v>
      </c>
      <c r="E57" s="35" t="str">
        <f t="shared" si="19"/>
        <v>University of Dundee</v>
      </c>
      <c r="F57" s="36" t="s">
        <v>282</v>
      </c>
      <c r="O57" s="38">
        <f t="shared" si="20"/>
        <v>1</v>
      </c>
      <c r="AG57" s="39" t="str">
        <f>E57&amp;" "&amp;COUNTIF($E$4:$E57,E57)</f>
        <v>University of Dundee 4</v>
      </c>
      <c r="AH57" s="13">
        <v>54</v>
      </c>
      <c r="AJ57"/>
      <c r="AK57"/>
      <c r="AM57" s="13">
        <v>156</v>
      </c>
      <c r="AN57" s="13" t="s">
        <v>173</v>
      </c>
      <c r="AO57" s="13" t="s">
        <v>174</v>
      </c>
      <c r="AP57" s="13" t="s">
        <v>46</v>
      </c>
      <c r="AQ57" s="14"/>
    </row>
    <row r="58" spans="1:48" ht="17.25" thickTop="1" thickBot="1" x14ac:dyDescent="0.3">
      <c r="A58" s="13">
        <v>217</v>
      </c>
      <c r="B58" s="13">
        <v>55</v>
      </c>
      <c r="C58" s="34" t="str">
        <f t="shared" si="17"/>
        <v>Robert</v>
      </c>
      <c r="D58" s="34" t="str">
        <f t="shared" si="18"/>
        <v>Jenkins</v>
      </c>
      <c r="E58" s="35" t="str">
        <f t="shared" si="19"/>
        <v>University of Strathclyde</v>
      </c>
      <c r="F58" s="36" t="s">
        <v>282</v>
      </c>
      <c r="O58" s="38">
        <f t="shared" si="20"/>
        <v>1</v>
      </c>
      <c r="AG58" s="39" t="str">
        <f>E58&amp;" "&amp;COUNTIF($E$4:$E58,E58)</f>
        <v>University of Strathclyde 7</v>
      </c>
      <c r="AH58" s="13">
        <v>55</v>
      </c>
      <c r="AJ58"/>
      <c r="AK58"/>
      <c r="AM58" s="13">
        <v>157</v>
      </c>
      <c r="AN58" s="13" t="s">
        <v>175</v>
      </c>
      <c r="AO58" s="13" t="s">
        <v>176</v>
      </c>
      <c r="AP58" s="13" t="s">
        <v>46</v>
      </c>
      <c r="AQ58" s="14"/>
    </row>
    <row r="59" spans="1:48" ht="17.25" thickTop="1" thickBot="1" x14ac:dyDescent="0.3">
      <c r="A59" s="13">
        <v>213</v>
      </c>
      <c r="B59" s="13">
        <v>56</v>
      </c>
      <c r="C59" s="34" t="str">
        <f t="shared" si="17"/>
        <v>Oliver</v>
      </c>
      <c r="D59" s="34" t="str">
        <f t="shared" si="18"/>
        <v>Greenstein</v>
      </c>
      <c r="E59" s="35" t="str">
        <f t="shared" si="19"/>
        <v>University of Stirling</v>
      </c>
      <c r="F59" s="36" t="s">
        <v>283</v>
      </c>
      <c r="O59" s="38">
        <f t="shared" si="20"/>
        <v>1</v>
      </c>
      <c r="AG59" s="39" t="str">
        <f>E59&amp;" "&amp;COUNTIF($E$4:$E59,E59)</f>
        <v>University of Stirling 7</v>
      </c>
      <c r="AH59" s="13">
        <v>56</v>
      </c>
      <c r="AJ59"/>
      <c r="AK59"/>
      <c r="AM59" s="13">
        <v>158</v>
      </c>
      <c r="AN59" s="13" t="s">
        <v>83</v>
      </c>
      <c r="AO59" s="13" t="s">
        <v>177</v>
      </c>
      <c r="AP59" s="13" t="s">
        <v>46</v>
      </c>
      <c r="AQ59" s="14"/>
    </row>
    <row r="60" spans="1:48" ht="17.25" thickTop="1" thickBot="1" x14ac:dyDescent="0.3">
      <c r="A60" s="13">
        <v>171</v>
      </c>
      <c r="B60" s="13">
        <v>57</v>
      </c>
      <c r="C60" s="34" t="str">
        <f t="shared" si="17"/>
        <v>Cameron</v>
      </c>
      <c r="D60" s="34" t="str">
        <f t="shared" si="18"/>
        <v>Currie</v>
      </c>
      <c r="E60" s="35" t="str">
        <f t="shared" si="19"/>
        <v xml:space="preserve">University of Edinburgh </v>
      </c>
      <c r="F60" s="36" t="s">
        <v>284</v>
      </c>
      <c r="O60" s="38">
        <f t="shared" si="20"/>
        <v>1</v>
      </c>
      <c r="AG60" s="39" t="str">
        <f>E60&amp;" "&amp;COUNTIF($E$4:$E60,E60)</f>
        <v>University of Edinburgh  20</v>
      </c>
      <c r="AH60" s="13">
        <v>57</v>
      </c>
      <c r="AJ60"/>
      <c r="AK60"/>
      <c r="AM60" s="13">
        <v>159</v>
      </c>
      <c r="AN60" s="13" t="s">
        <v>178</v>
      </c>
      <c r="AO60" s="13" t="s">
        <v>179</v>
      </c>
      <c r="AP60" s="13" t="s">
        <v>46</v>
      </c>
      <c r="AQ60" s="14"/>
    </row>
    <row r="61" spans="1:48" ht="17.25" thickTop="1" thickBot="1" x14ac:dyDescent="0.3">
      <c r="A61" s="13">
        <v>120</v>
      </c>
      <c r="B61" s="13">
        <v>58</v>
      </c>
      <c r="C61" s="34" t="str">
        <f t="shared" si="17"/>
        <v>Jack</v>
      </c>
      <c r="D61" s="34" t="str">
        <f t="shared" si="18"/>
        <v>Kerr</v>
      </c>
      <c r="E61" s="35" t="str">
        <f t="shared" si="19"/>
        <v>University of Aberdeen</v>
      </c>
      <c r="F61" s="36" t="s">
        <v>285</v>
      </c>
      <c r="O61" s="38">
        <f t="shared" si="20"/>
        <v>1</v>
      </c>
      <c r="AG61" s="39" t="str">
        <f>E61&amp;" "&amp;COUNTIF($E$4:$E61,E61)</f>
        <v>University of Aberdeen 5</v>
      </c>
      <c r="AH61" s="13">
        <v>58</v>
      </c>
      <c r="AJ61"/>
      <c r="AK61"/>
      <c r="AM61" s="13">
        <v>160</v>
      </c>
      <c r="AN61" s="13" t="s">
        <v>180</v>
      </c>
      <c r="AO61" s="13" t="s">
        <v>181</v>
      </c>
      <c r="AP61" s="13" t="s">
        <v>46</v>
      </c>
      <c r="AQ61" s="14"/>
    </row>
    <row r="62" spans="1:48" ht="17.25" thickTop="1" thickBot="1" x14ac:dyDescent="0.3">
      <c r="A62" s="13">
        <v>107</v>
      </c>
      <c r="B62" s="13">
        <v>59</v>
      </c>
      <c r="C62" s="34" t="str">
        <f t="shared" si="17"/>
        <v>Michael</v>
      </c>
      <c r="D62" s="34" t="str">
        <f t="shared" si="18"/>
        <v>Swinton</v>
      </c>
      <c r="E62" s="35" t="str">
        <f t="shared" si="19"/>
        <v>Heriot-Watt University</v>
      </c>
      <c r="F62" s="36" t="s">
        <v>286</v>
      </c>
      <c r="O62" s="38">
        <f t="shared" si="20"/>
        <v>1</v>
      </c>
      <c r="AG62" s="39" t="str">
        <f>E62&amp;" "&amp;COUNTIF($E$4:$E62,E62)</f>
        <v>Heriot-Watt University 2</v>
      </c>
      <c r="AH62" s="13">
        <v>59</v>
      </c>
      <c r="AJ62"/>
      <c r="AK62"/>
      <c r="AM62" s="13">
        <v>161</v>
      </c>
      <c r="AN62" s="13" t="s">
        <v>182</v>
      </c>
      <c r="AO62" s="13" t="s">
        <v>183</v>
      </c>
      <c r="AP62" s="13" t="s">
        <v>46</v>
      </c>
      <c r="AQ62" s="14"/>
    </row>
    <row r="63" spans="1:48" ht="17.25" thickTop="1" thickBot="1" x14ac:dyDescent="0.3">
      <c r="A63" s="13">
        <v>193</v>
      </c>
      <c r="B63" s="13">
        <v>60</v>
      </c>
      <c r="C63" s="34" t="str">
        <f t="shared" si="17"/>
        <v>Michael</v>
      </c>
      <c r="D63" s="34" t="str">
        <f t="shared" si="18"/>
        <v>Rimicans</v>
      </c>
      <c r="E63" s="35" t="str">
        <f t="shared" si="19"/>
        <v>University of St Andrews</v>
      </c>
      <c r="F63" s="36" t="s">
        <v>287</v>
      </c>
      <c r="O63" s="38">
        <f t="shared" si="20"/>
        <v>1</v>
      </c>
      <c r="AG63" s="39" t="str">
        <f>E63&amp;" "&amp;COUNTIF($E$4:$E63,E63)</f>
        <v>University of St Andrews 4</v>
      </c>
      <c r="AH63" s="13">
        <v>60</v>
      </c>
      <c r="AJ63"/>
      <c r="AK63"/>
      <c r="AM63" s="13">
        <v>162</v>
      </c>
      <c r="AN63" s="13" t="s">
        <v>184</v>
      </c>
      <c r="AO63" s="13" t="s">
        <v>185</v>
      </c>
      <c r="AP63" s="13" t="s">
        <v>46</v>
      </c>
      <c r="AQ63" s="14"/>
    </row>
    <row r="64" spans="1:48" ht="17.25" thickTop="1" thickBot="1" x14ac:dyDescent="0.3">
      <c r="A64" s="13">
        <v>172</v>
      </c>
      <c r="B64" s="13">
        <v>61</v>
      </c>
      <c r="C64" s="34" t="str">
        <f t="shared" si="17"/>
        <v>Andrew</v>
      </c>
      <c r="D64" s="34" t="str">
        <f t="shared" si="18"/>
        <v>Merry</v>
      </c>
      <c r="E64" s="35" t="str">
        <f t="shared" si="19"/>
        <v>University of Glasgow</v>
      </c>
      <c r="F64" s="36" t="s">
        <v>288</v>
      </c>
      <c r="O64" s="38">
        <f t="shared" si="20"/>
        <v>1</v>
      </c>
      <c r="AG64" s="39" t="str">
        <f>E64&amp;" "&amp;COUNTIF($E$4:$E64,E64)</f>
        <v>University of Glasgow 10</v>
      </c>
      <c r="AH64" s="13">
        <v>61</v>
      </c>
      <c r="AJ64"/>
      <c r="AK64"/>
      <c r="AM64" s="13">
        <v>163</v>
      </c>
      <c r="AN64" s="13" t="s">
        <v>186</v>
      </c>
      <c r="AO64" s="13" t="s">
        <v>187</v>
      </c>
      <c r="AP64" s="13" t="s">
        <v>46</v>
      </c>
      <c r="AQ64" s="14"/>
    </row>
    <row r="65" spans="1:43" ht="17.25" thickTop="1" thickBot="1" x14ac:dyDescent="0.3">
      <c r="A65" s="13">
        <v>212</v>
      </c>
      <c r="B65" s="13">
        <v>62</v>
      </c>
      <c r="C65" s="34" t="str">
        <f t="shared" si="17"/>
        <v>Martin</v>
      </c>
      <c r="D65" s="34" t="str">
        <f t="shared" si="18"/>
        <v>McColgan</v>
      </c>
      <c r="E65" s="35" t="str">
        <f t="shared" si="19"/>
        <v>University of Stirling</v>
      </c>
      <c r="F65" s="36" t="s">
        <v>289</v>
      </c>
      <c r="O65" s="38">
        <f t="shared" si="20"/>
        <v>1</v>
      </c>
      <c r="AG65" s="39" t="str">
        <f>E65&amp;" "&amp;COUNTIF($E$4:$E65,E65)</f>
        <v>University of Stirling 8</v>
      </c>
      <c r="AH65" s="13">
        <v>62</v>
      </c>
      <c r="AJ65"/>
      <c r="AK65"/>
      <c r="AM65" s="13">
        <v>164</v>
      </c>
      <c r="AN65" s="13" t="s">
        <v>188</v>
      </c>
      <c r="AO65" s="13" t="s">
        <v>189</v>
      </c>
      <c r="AP65" s="13" t="s">
        <v>46</v>
      </c>
      <c r="AQ65" s="14"/>
    </row>
    <row r="66" spans="1:43" ht="17.25" thickTop="1" thickBot="1" x14ac:dyDescent="0.3">
      <c r="A66" s="13">
        <v>197</v>
      </c>
      <c r="B66" s="13">
        <v>63</v>
      </c>
      <c r="C66" s="34" t="str">
        <f t="shared" si="17"/>
        <v>Andrew</v>
      </c>
      <c r="D66" s="34" t="str">
        <f t="shared" si="18"/>
        <v>Taylor</v>
      </c>
      <c r="E66" s="35" t="str">
        <f t="shared" si="19"/>
        <v>University of St Andrews</v>
      </c>
      <c r="F66" s="36" t="s">
        <v>290</v>
      </c>
      <c r="O66" s="38">
        <f t="shared" si="20"/>
        <v>1</v>
      </c>
      <c r="AG66" s="39" t="str">
        <f>E66&amp;" "&amp;COUNTIF($E$4:$E66,E66)</f>
        <v>University of St Andrews 5</v>
      </c>
      <c r="AH66" s="13">
        <v>63</v>
      </c>
      <c r="AJ66"/>
      <c r="AK66"/>
      <c r="AM66" s="13">
        <v>165</v>
      </c>
      <c r="AN66" s="13" t="s">
        <v>47</v>
      </c>
      <c r="AO66" s="13" t="s">
        <v>190</v>
      </c>
      <c r="AP66" s="13" t="s">
        <v>46</v>
      </c>
      <c r="AQ66" s="14"/>
    </row>
    <row r="67" spans="1:43" ht="17.25" thickTop="1" thickBot="1" x14ac:dyDescent="0.3">
      <c r="A67" s="13">
        <v>185</v>
      </c>
      <c r="B67" s="13">
        <v>64</v>
      </c>
      <c r="C67" s="34" t="str">
        <f t="shared" si="17"/>
        <v>Vitalijs</v>
      </c>
      <c r="D67" s="34" t="str">
        <f t="shared" si="18"/>
        <v>Brejevs</v>
      </c>
      <c r="E67" s="35" t="str">
        <f t="shared" si="19"/>
        <v>University of Glasgow</v>
      </c>
      <c r="F67" s="36" t="s">
        <v>293</v>
      </c>
      <c r="O67" s="38">
        <f t="shared" si="20"/>
        <v>1</v>
      </c>
      <c r="AG67" s="39" t="str">
        <f>E67&amp;" "&amp;COUNTIF($E$4:$E67,E67)</f>
        <v>University of Glasgow 11</v>
      </c>
      <c r="AH67" s="13">
        <v>64</v>
      </c>
      <c r="AJ67"/>
      <c r="AK67"/>
      <c r="AM67" s="13">
        <v>166</v>
      </c>
      <c r="AN67" s="13" t="s">
        <v>191</v>
      </c>
      <c r="AO67" s="13" t="s">
        <v>192</v>
      </c>
      <c r="AP67" s="13" t="s">
        <v>46</v>
      </c>
      <c r="AQ67" s="14"/>
    </row>
    <row r="68" spans="1:43" ht="17.25" thickTop="1" thickBot="1" x14ac:dyDescent="0.3">
      <c r="A68" s="13">
        <v>157</v>
      </c>
      <c r="B68" s="13">
        <v>65</v>
      </c>
      <c r="C68" s="34" t="str">
        <f t="shared" ref="C68:C131" si="25">VLOOKUP($A68,$AM:$AP,2,FALSE)</f>
        <v>Ifan</v>
      </c>
      <c r="D68" s="34" t="str">
        <f t="shared" ref="D68:D131" si="26">VLOOKUP($A68,$AM:$AP,3,FALSE)</f>
        <v>Oldfield</v>
      </c>
      <c r="E68" s="35" t="str">
        <f t="shared" ref="E68:E131" si="27">VLOOKUP($A68,$AM:$AP,4,FALSE)</f>
        <v xml:space="preserve">University of Edinburgh </v>
      </c>
      <c r="F68" s="36" t="s">
        <v>291</v>
      </c>
      <c r="O68" s="38">
        <f t="shared" ref="O68:O127" si="28">COUNTIF(A:A,A68)</f>
        <v>1</v>
      </c>
      <c r="AG68" s="39" t="str">
        <f>E68&amp;" "&amp;COUNTIF($E$4:$E68,E68)</f>
        <v>University of Edinburgh  21</v>
      </c>
      <c r="AH68" s="13">
        <v>65</v>
      </c>
      <c r="AJ68"/>
      <c r="AK68"/>
      <c r="AM68" s="13">
        <v>167</v>
      </c>
      <c r="AN68" s="13" t="s">
        <v>193</v>
      </c>
      <c r="AO68" s="13" t="s">
        <v>194</v>
      </c>
      <c r="AP68" s="13" t="s">
        <v>46</v>
      </c>
      <c r="AQ68" s="14"/>
    </row>
    <row r="69" spans="1:43" ht="17.25" thickTop="1" thickBot="1" x14ac:dyDescent="0.3">
      <c r="A69" s="13">
        <v>109</v>
      </c>
      <c r="B69" s="13">
        <v>66</v>
      </c>
      <c r="C69" s="34" t="str">
        <f t="shared" si="25"/>
        <v>Paul</v>
      </c>
      <c r="D69" s="34" t="str">
        <f t="shared" si="26"/>
        <v>O'Neill</v>
      </c>
      <c r="E69" s="35" t="str">
        <f t="shared" si="27"/>
        <v>Heriot-Watt University</v>
      </c>
      <c r="F69" s="36" t="s">
        <v>292</v>
      </c>
      <c r="O69" s="38">
        <f t="shared" si="28"/>
        <v>1</v>
      </c>
      <c r="AG69" s="39" t="str">
        <f>E69&amp;" "&amp;COUNTIF($E$4:$E69,E69)</f>
        <v>Heriot-Watt University 3</v>
      </c>
      <c r="AH69" s="13">
        <v>66</v>
      </c>
      <c r="AJ69"/>
      <c r="AK69"/>
      <c r="AM69" s="13">
        <v>168</v>
      </c>
      <c r="AN69" s="13" t="s">
        <v>195</v>
      </c>
      <c r="AO69" s="13" t="s">
        <v>98</v>
      </c>
      <c r="AP69" s="13" t="s">
        <v>46</v>
      </c>
      <c r="AQ69" s="14"/>
    </row>
    <row r="70" spans="1:43" ht="17.25" thickTop="1" thickBot="1" x14ac:dyDescent="0.3">
      <c r="A70" s="13">
        <v>201</v>
      </c>
      <c r="B70" s="13">
        <v>67</v>
      </c>
      <c r="C70" s="34" t="str">
        <f t="shared" si="25"/>
        <v>Aidan</v>
      </c>
      <c r="D70" s="34" t="str">
        <f t="shared" si="26"/>
        <v>Lynch</v>
      </c>
      <c r="E70" s="35" t="str">
        <f t="shared" si="27"/>
        <v>University of St Andrews</v>
      </c>
      <c r="F70" s="36" t="s">
        <v>294</v>
      </c>
      <c r="O70" s="38">
        <f t="shared" si="28"/>
        <v>1</v>
      </c>
      <c r="AG70" s="39" t="str">
        <f>E70&amp;" "&amp;COUNTIF($E$4:$E70,E70)</f>
        <v>University of St Andrews 6</v>
      </c>
      <c r="AH70" s="13">
        <v>67</v>
      </c>
      <c r="AJ70"/>
      <c r="AK70"/>
      <c r="AM70" s="13">
        <v>169</v>
      </c>
      <c r="AN70" s="13" t="s">
        <v>95</v>
      </c>
      <c r="AO70" s="13" t="s">
        <v>196</v>
      </c>
      <c r="AP70" s="13" t="s">
        <v>46</v>
      </c>
      <c r="AQ70" s="14"/>
    </row>
    <row r="71" spans="1:43" ht="17.25" thickTop="1" thickBot="1" x14ac:dyDescent="0.3">
      <c r="A71" s="13">
        <v>204</v>
      </c>
      <c r="B71" s="13">
        <v>68</v>
      </c>
      <c r="C71" s="34" t="str">
        <f t="shared" si="25"/>
        <v>Andrew</v>
      </c>
      <c r="D71" s="34" t="str">
        <f t="shared" si="26"/>
        <v>Irvine</v>
      </c>
      <c r="E71" s="35" t="str">
        <f t="shared" si="27"/>
        <v>University of Stirling</v>
      </c>
      <c r="F71" s="36" t="s">
        <v>295</v>
      </c>
      <c r="O71" s="38">
        <f t="shared" si="28"/>
        <v>1</v>
      </c>
      <c r="AG71" s="39" t="str">
        <f>E71&amp;" "&amp;COUNTIF($E$4:$E71,E71)</f>
        <v>University of Stirling 9</v>
      </c>
      <c r="AH71" s="13">
        <v>68</v>
      </c>
      <c r="AJ71"/>
      <c r="AK71"/>
      <c r="AM71" s="13">
        <v>170</v>
      </c>
      <c r="AN71" s="13" t="s">
        <v>197</v>
      </c>
      <c r="AO71" s="13" t="s">
        <v>95</v>
      </c>
      <c r="AP71" s="13" t="s">
        <v>46</v>
      </c>
      <c r="AQ71" s="14"/>
    </row>
    <row r="72" spans="1:43" ht="17.25" thickTop="1" thickBot="1" x14ac:dyDescent="0.3">
      <c r="A72" s="13">
        <v>114</v>
      </c>
      <c r="B72" s="13">
        <v>69</v>
      </c>
      <c r="C72" s="34" t="str">
        <f t="shared" si="25"/>
        <v>Andrew</v>
      </c>
      <c r="D72" s="34" t="str">
        <f t="shared" si="26"/>
        <v>Casey</v>
      </c>
      <c r="E72" s="35" t="str">
        <f t="shared" si="27"/>
        <v>University of Aberdeen</v>
      </c>
      <c r="F72" s="36" t="s">
        <v>296</v>
      </c>
      <c r="O72" s="38">
        <f t="shared" si="28"/>
        <v>1</v>
      </c>
      <c r="AG72" s="39" t="str">
        <f>E72&amp;" "&amp;COUNTIF($E$4:$E72,E72)</f>
        <v>University of Aberdeen 6</v>
      </c>
      <c r="AH72" s="13">
        <v>69</v>
      </c>
      <c r="AJ72"/>
      <c r="AK72"/>
      <c r="AM72" s="13">
        <v>171</v>
      </c>
      <c r="AN72" s="13" t="s">
        <v>86</v>
      </c>
      <c r="AO72" s="13" t="s">
        <v>198</v>
      </c>
      <c r="AP72" s="13" t="s">
        <v>46</v>
      </c>
      <c r="AQ72" s="14"/>
    </row>
    <row r="73" spans="1:43" ht="17.25" thickTop="1" thickBot="1" x14ac:dyDescent="0.3">
      <c r="A73" s="13">
        <v>143</v>
      </c>
      <c r="B73" s="13">
        <v>70</v>
      </c>
      <c r="C73" s="34" t="str">
        <f t="shared" si="25"/>
        <v>Andrew</v>
      </c>
      <c r="D73" s="34" t="str">
        <f t="shared" si="26"/>
        <v>Carrick</v>
      </c>
      <c r="E73" s="35" t="str">
        <f t="shared" si="27"/>
        <v xml:space="preserve">University of Edinburgh </v>
      </c>
      <c r="F73" s="36" t="s">
        <v>297</v>
      </c>
      <c r="O73" s="38">
        <f t="shared" si="28"/>
        <v>1</v>
      </c>
      <c r="AG73" s="39" t="str">
        <f>E73&amp;" "&amp;COUNTIF($E$4:$E73,E73)</f>
        <v>University of Edinburgh  22</v>
      </c>
      <c r="AH73" s="13">
        <v>70</v>
      </c>
      <c r="AJ73"/>
      <c r="AK73"/>
      <c r="AM73" s="13">
        <v>172</v>
      </c>
      <c r="AN73" s="13" t="s">
        <v>66</v>
      </c>
      <c r="AO73" s="13" t="s">
        <v>199</v>
      </c>
      <c r="AP73" s="13" t="s">
        <v>50</v>
      </c>
      <c r="AQ73" s="14"/>
    </row>
    <row r="74" spans="1:43" ht="17.25" thickTop="1" thickBot="1" x14ac:dyDescent="0.3">
      <c r="A74" s="13">
        <v>127</v>
      </c>
      <c r="B74" s="13">
        <v>71</v>
      </c>
      <c r="C74" s="34" t="str">
        <f t="shared" si="25"/>
        <v>Craig</v>
      </c>
      <c r="D74" s="34" t="str">
        <f t="shared" si="26"/>
        <v>McLean</v>
      </c>
      <c r="E74" s="35" t="str">
        <f t="shared" si="27"/>
        <v>University of Dundee</v>
      </c>
      <c r="F74" s="36" t="s">
        <v>298</v>
      </c>
      <c r="O74" s="38">
        <f t="shared" si="28"/>
        <v>1</v>
      </c>
      <c r="AG74" s="39" t="str">
        <f>E74&amp;" "&amp;COUNTIF($E$4:$E74,E74)</f>
        <v>University of Dundee 5</v>
      </c>
      <c r="AH74" s="13">
        <v>71</v>
      </c>
      <c r="AJ74"/>
      <c r="AK74"/>
      <c r="AM74" s="13">
        <v>173</v>
      </c>
      <c r="AN74" s="13" t="s">
        <v>200</v>
      </c>
      <c r="AO74" s="13" t="s">
        <v>201</v>
      </c>
      <c r="AP74" s="13" t="s">
        <v>50</v>
      </c>
      <c r="AQ74" s="14"/>
    </row>
    <row r="75" spans="1:43" ht="17.25" thickTop="1" thickBot="1" x14ac:dyDescent="0.3">
      <c r="A75" s="13">
        <v>186</v>
      </c>
      <c r="B75" s="13">
        <v>72</v>
      </c>
      <c r="C75" s="34" t="str">
        <f t="shared" si="25"/>
        <v>Sandy</v>
      </c>
      <c r="D75" s="34" t="str">
        <f t="shared" si="26"/>
        <v>Gilhooly</v>
      </c>
      <c r="E75" s="35" t="str">
        <f t="shared" si="27"/>
        <v>University of Glasgow</v>
      </c>
      <c r="F75" s="36" t="s">
        <v>299</v>
      </c>
      <c r="O75" s="38">
        <f t="shared" si="28"/>
        <v>1</v>
      </c>
      <c r="AG75" s="39" t="str">
        <f>E75&amp;" "&amp;COUNTIF($E$4:$E75,E75)</f>
        <v>University of Glasgow 12</v>
      </c>
      <c r="AH75" s="13">
        <v>72</v>
      </c>
      <c r="AJ75"/>
      <c r="AK75"/>
      <c r="AM75" s="13">
        <v>174</v>
      </c>
      <c r="AN75" s="13" t="s">
        <v>72</v>
      </c>
      <c r="AO75" s="13" t="s">
        <v>202</v>
      </c>
      <c r="AP75" s="13" t="s">
        <v>50</v>
      </c>
      <c r="AQ75" s="14"/>
    </row>
    <row r="76" spans="1:43" ht="17.25" thickTop="1" thickBot="1" x14ac:dyDescent="0.3">
      <c r="A76" s="13">
        <v>136</v>
      </c>
      <c r="B76" s="13">
        <v>73</v>
      </c>
      <c r="C76" s="34" t="str">
        <f t="shared" si="25"/>
        <v>Kristofer</v>
      </c>
      <c r="D76" s="34" t="str">
        <f t="shared" si="26"/>
        <v>Hernandez</v>
      </c>
      <c r="E76" s="35" t="str">
        <f t="shared" si="27"/>
        <v>University of Dundee</v>
      </c>
      <c r="F76" s="36" t="s">
        <v>300</v>
      </c>
      <c r="O76" s="38">
        <f t="shared" si="28"/>
        <v>1</v>
      </c>
      <c r="AG76" s="39" t="str">
        <f>E76&amp;" "&amp;COUNTIF($E$4:$E76,E76)</f>
        <v>University of Dundee 6</v>
      </c>
      <c r="AH76" s="13">
        <v>73</v>
      </c>
      <c r="AJ76"/>
      <c r="AK76"/>
      <c r="AM76" s="13">
        <v>175</v>
      </c>
      <c r="AN76" s="13" t="s">
        <v>15</v>
      </c>
      <c r="AO76" s="13" t="s">
        <v>203</v>
      </c>
      <c r="AP76" s="13" t="s">
        <v>50</v>
      </c>
      <c r="AQ76" s="14"/>
    </row>
    <row r="77" spans="1:43" ht="17.25" thickTop="1" thickBot="1" x14ac:dyDescent="0.3">
      <c r="A77" s="13">
        <v>135</v>
      </c>
      <c r="B77" s="13">
        <v>74</v>
      </c>
      <c r="C77" s="34" t="str">
        <f t="shared" si="25"/>
        <v>Callum</v>
      </c>
      <c r="D77" s="34" t="str">
        <f t="shared" si="26"/>
        <v>Hill</v>
      </c>
      <c r="E77" s="35" t="str">
        <f t="shared" si="27"/>
        <v>University of Dundee</v>
      </c>
      <c r="F77" s="36" t="s">
        <v>301</v>
      </c>
      <c r="O77" s="38">
        <f t="shared" si="28"/>
        <v>1</v>
      </c>
      <c r="AG77" s="39" t="str">
        <f>E77&amp;" "&amp;COUNTIF($E$4:$E77,E77)</f>
        <v>University of Dundee 7</v>
      </c>
      <c r="AH77" s="13">
        <v>74</v>
      </c>
      <c r="AJ77"/>
      <c r="AK77"/>
      <c r="AM77" s="13">
        <v>176</v>
      </c>
      <c r="AN77" s="13" t="s">
        <v>204</v>
      </c>
      <c r="AO77" s="13" t="s">
        <v>205</v>
      </c>
      <c r="AP77" s="13" t="s">
        <v>50</v>
      </c>
      <c r="AQ77" s="14"/>
    </row>
    <row r="78" spans="1:43" ht="17.25" thickTop="1" thickBot="1" x14ac:dyDescent="0.3">
      <c r="A78" s="13">
        <v>111</v>
      </c>
      <c r="B78" s="13">
        <v>75</v>
      </c>
      <c r="C78" s="34" t="str">
        <f t="shared" si="25"/>
        <v>Ruairdh</v>
      </c>
      <c r="D78" s="34" t="str">
        <f t="shared" si="26"/>
        <v>Oliver-Jones</v>
      </c>
      <c r="E78" s="35" t="str">
        <f t="shared" si="27"/>
        <v xml:space="preserve">Robert Gordon University </v>
      </c>
      <c r="F78" s="36" t="s">
        <v>302</v>
      </c>
      <c r="O78" s="38">
        <f t="shared" si="28"/>
        <v>1</v>
      </c>
      <c r="AG78" s="39" t="str">
        <f>E78&amp;" "&amp;COUNTIF($E$4:$E78,E78)</f>
        <v>Robert Gordon University  1</v>
      </c>
      <c r="AH78" s="13">
        <v>75</v>
      </c>
      <c r="AJ78"/>
      <c r="AK78"/>
      <c r="AM78" s="13">
        <v>177</v>
      </c>
      <c r="AN78" s="13" t="s">
        <v>206</v>
      </c>
      <c r="AO78" s="13" t="s">
        <v>207</v>
      </c>
      <c r="AP78" s="13" t="s">
        <v>50</v>
      </c>
      <c r="AQ78" s="14"/>
    </row>
    <row r="79" spans="1:43" ht="17.25" thickTop="1" thickBot="1" x14ac:dyDescent="0.3">
      <c r="A79" s="13">
        <v>128</v>
      </c>
      <c r="B79" s="13">
        <v>76</v>
      </c>
      <c r="C79" s="34" t="str">
        <f t="shared" si="25"/>
        <v>Cyrus</v>
      </c>
      <c r="D79" s="34" t="str">
        <f t="shared" si="26"/>
        <v>Goodger</v>
      </c>
      <c r="E79" s="35" t="str">
        <f t="shared" si="27"/>
        <v>University of Dundee</v>
      </c>
      <c r="F79" s="36" t="s">
        <v>303</v>
      </c>
      <c r="O79" s="38">
        <f t="shared" si="28"/>
        <v>1</v>
      </c>
      <c r="AG79" s="39" t="str">
        <f>E79&amp;" "&amp;COUNTIF($E$4:$E79,E79)</f>
        <v>University of Dundee 8</v>
      </c>
      <c r="AH79" s="13">
        <v>76</v>
      </c>
      <c r="AJ79"/>
      <c r="AK79"/>
      <c r="AM79" s="13">
        <v>178</v>
      </c>
      <c r="AN79" s="13" t="s">
        <v>31</v>
      </c>
      <c r="AO79" s="13" t="s">
        <v>208</v>
      </c>
      <c r="AP79" s="13" t="s">
        <v>50</v>
      </c>
      <c r="AQ79" s="14"/>
    </row>
    <row r="80" spans="1:43" ht="17.25" thickTop="1" thickBot="1" x14ac:dyDescent="0.3">
      <c r="A80" s="13">
        <v>179</v>
      </c>
      <c r="B80" s="13">
        <v>77</v>
      </c>
      <c r="C80" s="34" t="str">
        <f t="shared" si="25"/>
        <v>Craig</v>
      </c>
      <c r="D80" s="34" t="str">
        <f t="shared" si="26"/>
        <v>Nolan</v>
      </c>
      <c r="E80" s="35" t="str">
        <f t="shared" si="27"/>
        <v>University of Glasgow</v>
      </c>
      <c r="F80" s="36" t="s">
        <v>304</v>
      </c>
      <c r="O80" s="38">
        <f t="shared" si="28"/>
        <v>1</v>
      </c>
      <c r="AG80" s="39" t="str">
        <f>E80&amp;" "&amp;COUNTIF($E$4:$E80,E80)</f>
        <v>University of Glasgow 13</v>
      </c>
      <c r="AH80" s="13">
        <v>77</v>
      </c>
      <c r="AJ80"/>
      <c r="AK80"/>
      <c r="AM80" s="13">
        <v>179</v>
      </c>
      <c r="AN80" s="13" t="s">
        <v>25</v>
      </c>
      <c r="AO80" s="13" t="s">
        <v>209</v>
      </c>
      <c r="AP80" s="13" t="s">
        <v>50</v>
      </c>
      <c r="AQ80" s="14"/>
    </row>
    <row r="81" spans="1:43" ht="17.25" thickTop="1" thickBot="1" x14ac:dyDescent="0.3">
      <c r="A81" s="13">
        <v>188</v>
      </c>
      <c r="B81" s="13">
        <v>78</v>
      </c>
      <c r="C81" s="34" t="str">
        <f t="shared" si="25"/>
        <v>Ben</v>
      </c>
      <c r="D81" s="34" t="str">
        <f t="shared" si="26"/>
        <v>Brown</v>
      </c>
      <c r="E81" s="35" t="str">
        <f t="shared" si="27"/>
        <v>University of Glasgow</v>
      </c>
      <c r="F81" s="36" t="s">
        <v>305</v>
      </c>
      <c r="O81" s="38">
        <f t="shared" si="28"/>
        <v>1</v>
      </c>
      <c r="AG81" s="39" t="str">
        <f>E81&amp;" "&amp;COUNTIF($E$4:$E81,E81)</f>
        <v>University of Glasgow 14</v>
      </c>
      <c r="AH81" s="13">
        <v>78</v>
      </c>
      <c r="AJ81"/>
      <c r="AK81"/>
      <c r="AM81" s="13">
        <v>180</v>
      </c>
      <c r="AN81" s="13" t="s">
        <v>210</v>
      </c>
      <c r="AO81" s="13" t="s">
        <v>211</v>
      </c>
      <c r="AP81" s="13" t="s">
        <v>50</v>
      </c>
      <c r="AQ81" s="14"/>
    </row>
    <row r="82" spans="1:43" ht="17.25" thickTop="1" thickBot="1" x14ac:dyDescent="0.3">
      <c r="A82" s="13">
        <v>192</v>
      </c>
      <c r="B82" s="13">
        <v>79</v>
      </c>
      <c r="C82" s="34" t="str">
        <f t="shared" si="25"/>
        <v>Samuel</v>
      </c>
      <c r="D82" s="34" t="str">
        <f t="shared" si="26"/>
        <v>Thom</v>
      </c>
      <c r="E82" s="35" t="str">
        <f t="shared" si="27"/>
        <v>University of St Andrews</v>
      </c>
      <c r="F82" s="36" t="s">
        <v>306</v>
      </c>
      <c r="O82" s="38">
        <f t="shared" si="28"/>
        <v>1</v>
      </c>
      <c r="AG82" s="39" t="str">
        <f>E82&amp;" "&amp;COUNTIF($E$4:$E82,E82)</f>
        <v>University of St Andrews 7</v>
      </c>
      <c r="AH82" s="13">
        <v>79</v>
      </c>
      <c r="AJ82"/>
      <c r="AK82"/>
      <c r="AM82" s="13">
        <v>181</v>
      </c>
      <c r="AN82" s="13" t="s">
        <v>66</v>
      </c>
      <c r="AO82" s="13" t="s">
        <v>212</v>
      </c>
      <c r="AP82" s="13" t="s">
        <v>50</v>
      </c>
      <c r="AQ82" s="14"/>
    </row>
    <row r="83" spans="1:43" ht="17.25" thickTop="1" thickBot="1" x14ac:dyDescent="0.3">
      <c r="A83" s="13">
        <v>130</v>
      </c>
      <c r="B83" s="13">
        <v>80</v>
      </c>
      <c r="C83" s="34" t="str">
        <f t="shared" si="25"/>
        <v>Øyvind</v>
      </c>
      <c r="D83" s="34" t="str">
        <f t="shared" si="26"/>
        <v>Bjørgum</v>
      </c>
      <c r="E83" s="35" t="str">
        <f t="shared" si="27"/>
        <v>University of Dundee</v>
      </c>
      <c r="F83" s="36" t="s">
        <v>307</v>
      </c>
      <c r="O83" s="38">
        <f t="shared" si="28"/>
        <v>1</v>
      </c>
      <c r="AG83" s="39" t="str">
        <f>E83&amp;" "&amp;COUNTIF($E$4:$E83,E83)</f>
        <v>University of Dundee 9</v>
      </c>
      <c r="AH83" s="13">
        <v>80</v>
      </c>
      <c r="AJ83"/>
      <c r="AK83"/>
      <c r="AM83" s="13">
        <v>182</v>
      </c>
      <c r="AN83" s="13" t="s">
        <v>86</v>
      </c>
      <c r="AO83" s="13" t="s">
        <v>16</v>
      </c>
      <c r="AP83" s="13" t="s">
        <v>50</v>
      </c>
      <c r="AQ83" s="14"/>
    </row>
    <row r="84" spans="1:43" ht="17.25" thickTop="1" thickBot="1" x14ac:dyDescent="0.3">
      <c r="A84" s="13">
        <v>150</v>
      </c>
      <c r="B84" s="13">
        <v>81</v>
      </c>
      <c r="C84" s="34" t="str">
        <f t="shared" si="25"/>
        <v>Conor</v>
      </c>
      <c r="D84" s="34" t="str">
        <f t="shared" si="26"/>
        <v>O'Roirdan</v>
      </c>
      <c r="E84" s="35" t="str">
        <f t="shared" si="27"/>
        <v xml:space="preserve">University of Edinburgh </v>
      </c>
      <c r="F84" s="36" t="s">
        <v>308</v>
      </c>
      <c r="O84" s="38">
        <f t="shared" si="28"/>
        <v>1</v>
      </c>
      <c r="AG84" s="39" t="str">
        <f>E84&amp;" "&amp;COUNTIF($E$4:$E84,E84)</f>
        <v>University of Edinburgh  23</v>
      </c>
      <c r="AH84" s="13">
        <v>81</v>
      </c>
      <c r="AJ84"/>
      <c r="AK84"/>
      <c r="AM84" s="13">
        <v>183</v>
      </c>
      <c r="AN84" s="13" t="s">
        <v>213</v>
      </c>
      <c r="AO84" s="13" t="s">
        <v>214</v>
      </c>
      <c r="AP84" s="13" t="s">
        <v>50</v>
      </c>
      <c r="AQ84" s="14"/>
    </row>
    <row r="85" spans="1:43" ht="17.25" thickTop="1" thickBot="1" x14ac:dyDescent="0.3">
      <c r="A85" s="13">
        <v>129</v>
      </c>
      <c r="B85" s="13">
        <v>82</v>
      </c>
      <c r="C85" s="34" t="str">
        <f t="shared" si="25"/>
        <v>Charlie</v>
      </c>
      <c r="D85" s="34" t="str">
        <f t="shared" si="26"/>
        <v>LaMassa</v>
      </c>
      <c r="E85" s="35" t="str">
        <f t="shared" si="27"/>
        <v>University of Dundee</v>
      </c>
      <c r="F85" s="36" t="s">
        <v>309</v>
      </c>
      <c r="O85" s="38">
        <f t="shared" si="28"/>
        <v>1</v>
      </c>
      <c r="AG85" s="39" t="str">
        <f>E85&amp;" "&amp;COUNTIF($E$4:$E85,E85)</f>
        <v>University of Dundee 10</v>
      </c>
      <c r="AH85" s="13">
        <v>82</v>
      </c>
      <c r="AJ85"/>
      <c r="AK85"/>
      <c r="AM85" s="13">
        <v>184</v>
      </c>
      <c r="AN85" s="13" t="s">
        <v>215</v>
      </c>
      <c r="AO85" s="13" t="s">
        <v>216</v>
      </c>
      <c r="AP85" s="13" t="s">
        <v>50</v>
      </c>
      <c r="AQ85" s="14"/>
    </row>
    <row r="86" spans="1:43" ht="17.25" thickTop="1" thickBot="1" x14ac:dyDescent="0.3">
      <c r="A86" s="13">
        <v>125</v>
      </c>
      <c r="B86" s="13">
        <v>83</v>
      </c>
      <c r="C86" s="34" t="str">
        <f t="shared" si="25"/>
        <v>Ross</v>
      </c>
      <c r="D86" s="34" t="str">
        <f t="shared" si="26"/>
        <v>Gray</v>
      </c>
      <c r="E86" s="35" t="str">
        <f t="shared" si="27"/>
        <v>University of Dundee</v>
      </c>
      <c r="F86" s="36" t="s">
        <v>310</v>
      </c>
      <c r="O86" s="38">
        <f t="shared" si="28"/>
        <v>1</v>
      </c>
      <c r="AG86" s="39" t="str">
        <f>E86&amp;" "&amp;COUNTIF($E$4:$E86,E86)</f>
        <v>University of Dundee 11</v>
      </c>
      <c r="AH86" s="13">
        <v>83</v>
      </c>
      <c r="AJ86"/>
      <c r="AK86"/>
      <c r="AM86" s="13">
        <v>185</v>
      </c>
      <c r="AN86" s="13" t="s">
        <v>217</v>
      </c>
      <c r="AO86" s="13" t="s">
        <v>218</v>
      </c>
      <c r="AP86" s="13" t="s">
        <v>50</v>
      </c>
      <c r="AQ86" s="14"/>
    </row>
    <row r="87" spans="1:43" ht="17.25" thickTop="1" thickBot="1" x14ac:dyDescent="0.3">
      <c r="A87" s="13">
        <v>113</v>
      </c>
      <c r="B87" s="13">
        <v>84</v>
      </c>
      <c r="C87" s="34" t="str">
        <f t="shared" si="25"/>
        <v>Jake</v>
      </c>
      <c r="D87" s="34" t="str">
        <f t="shared" si="26"/>
        <v>Bell</v>
      </c>
      <c r="E87" s="35" t="str">
        <f t="shared" si="27"/>
        <v>University of Aberdeen</v>
      </c>
      <c r="F87" s="36" t="s">
        <v>311</v>
      </c>
      <c r="O87" s="38">
        <f t="shared" si="28"/>
        <v>1</v>
      </c>
      <c r="AG87" s="39" t="str">
        <f>E87&amp;" "&amp;COUNTIF($E$4:$E87,E87)</f>
        <v>University of Aberdeen 7</v>
      </c>
      <c r="AH87" s="13">
        <v>84</v>
      </c>
      <c r="AJ87"/>
      <c r="AK87"/>
      <c r="AM87" s="13">
        <v>186</v>
      </c>
      <c r="AN87" s="13" t="s">
        <v>72</v>
      </c>
      <c r="AO87" s="13" t="s">
        <v>219</v>
      </c>
      <c r="AP87" s="13" t="s">
        <v>50</v>
      </c>
      <c r="AQ87" s="14"/>
    </row>
    <row r="88" spans="1:43" ht="17.25" thickTop="1" thickBot="1" x14ac:dyDescent="0.3">
      <c r="A88" s="13">
        <v>110</v>
      </c>
      <c r="B88" s="13">
        <v>85</v>
      </c>
      <c r="C88" s="34" t="str">
        <f t="shared" si="25"/>
        <v>Jamie</v>
      </c>
      <c r="D88" s="34" t="str">
        <f t="shared" si="26"/>
        <v>Taggart</v>
      </c>
      <c r="E88" s="35" t="str">
        <f t="shared" si="27"/>
        <v>Heriot-Watt University</v>
      </c>
      <c r="F88" s="36" t="s">
        <v>312</v>
      </c>
      <c r="O88" s="38">
        <f t="shared" si="28"/>
        <v>1</v>
      </c>
      <c r="AG88" s="39" t="str">
        <f>E88&amp;" "&amp;COUNTIF($E$4:$E88,E88)</f>
        <v>Heriot-Watt University 4</v>
      </c>
      <c r="AH88" s="13">
        <v>85</v>
      </c>
      <c r="AJ88"/>
      <c r="AK88"/>
      <c r="AM88" s="13">
        <v>187</v>
      </c>
      <c r="AN88" s="13" t="s">
        <v>220</v>
      </c>
      <c r="AO88" s="13" t="s">
        <v>221</v>
      </c>
      <c r="AP88" s="13" t="s">
        <v>50</v>
      </c>
      <c r="AQ88" s="14"/>
    </row>
    <row r="89" spans="1:43" ht="17.25" thickTop="1" thickBot="1" x14ac:dyDescent="0.3">
      <c r="A89" s="13">
        <v>199</v>
      </c>
      <c r="B89" s="13">
        <v>86</v>
      </c>
      <c r="C89" s="34" t="str">
        <f t="shared" si="25"/>
        <v>Charles</v>
      </c>
      <c r="D89" s="34" t="str">
        <f t="shared" si="26"/>
        <v>Norman</v>
      </c>
      <c r="E89" s="35" t="str">
        <f t="shared" si="27"/>
        <v>University of St Andrews</v>
      </c>
      <c r="F89" s="36" t="s">
        <v>313</v>
      </c>
      <c r="O89" s="38">
        <f t="shared" si="28"/>
        <v>1</v>
      </c>
      <c r="AG89" s="39" t="str">
        <f>E89&amp;" "&amp;COUNTIF($E$4:$E89,E89)</f>
        <v>University of St Andrews 8</v>
      </c>
      <c r="AH89" s="13">
        <v>86</v>
      </c>
      <c r="AJ89"/>
      <c r="AK89"/>
      <c r="AM89" s="13">
        <v>188</v>
      </c>
      <c r="AN89" s="13" t="s">
        <v>222</v>
      </c>
      <c r="AO89" s="13" t="s">
        <v>223</v>
      </c>
      <c r="AP89" s="13" t="s">
        <v>50</v>
      </c>
      <c r="AQ89" s="14"/>
    </row>
    <row r="90" spans="1:43" ht="17.25" thickTop="1" thickBot="1" x14ac:dyDescent="0.3">
      <c r="A90" s="13">
        <v>122</v>
      </c>
      <c r="B90" s="13">
        <v>87</v>
      </c>
      <c r="C90" s="34" t="str">
        <f t="shared" si="25"/>
        <v>Leo</v>
      </c>
      <c r="D90" s="34" t="str">
        <f t="shared" si="26"/>
        <v>Murphy</v>
      </c>
      <c r="E90" s="35" t="str">
        <f t="shared" si="27"/>
        <v>University of Aberdeen</v>
      </c>
      <c r="F90" s="36" t="s">
        <v>314</v>
      </c>
      <c r="O90" s="38">
        <f t="shared" si="28"/>
        <v>1</v>
      </c>
      <c r="AG90" s="39" t="str">
        <f>E90&amp;" "&amp;COUNTIF($E$4:$E90,E90)</f>
        <v>University of Aberdeen 8</v>
      </c>
      <c r="AH90" s="13">
        <v>87</v>
      </c>
      <c r="AJ90"/>
      <c r="AK90"/>
      <c r="AM90" s="13">
        <v>189</v>
      </c>
      <c r="AN90" s="13" t="s">
        <v>224</v>
      </c>
      <c r="AO90" s="13" t="s">
        <v>225</v>
      </c>
      <c r="AP90" s="13" t="s">
        <v>50</v>
      </c>
      <c r="AQ90" s="14"/>
    </row>
    <row r="91" spans="1:43" ht="17.25" thickTop="1" thickBot="1" x14ac:dyDescent="0.3">
      <c r="A91" s="13">
        <v>215</v>
      </c>
      <c r="B91" s="13">
        <v>88</v>
      </c>
      <c r="C91" s="34" t="str">
        <f t="shared" si="25"/>
        <v>Daanny</v>
      </c>
      <c r="D91" s="34" t="str">
        <f t="shared" si="26"/>
        <v>Smith</v>
      </c>
      <c r="E91" s="35" t="str">
        <f t="shared" si="27"/>
        <v>University of Strathclyde</v>
      </c>
      <c r="F91" s="36" t="s">
        <v>315</v>
      </c>
      <c r="O91" s="38">
        <f t="shared" si="28"/>
        <v>1</v>
      </c>
      <c r="AG91" s="39" t="str">
        <f>E91&amp;" "&amp;COUNTIF($E$4:$E91,E91)</f>
        <v>University of Strathclyde 8</v>
      </c>
      <c r="AH91" s="13">
        <v>88</v>
      </c>
      <c r="AJ91"/>
      <c r="AK91"/>
      <c r="AM91" s="13">
        <v>190</v>
      </c>
      <c r="AN91" s="13"/>
      <c r="AO91" s="13"/>
      <c r="AP91" s="13"/>
      <c r="AQ91" s="14"/>
    </row>
    <row r="92" spans="1:43" ht="17.25" thickTop="1" thickBot="1" x14ac:dyDescent="0.3">
      <c r="A92" s="13">
        <v>137</v>
      </c>
      <c r="B92" s="13">
        <v>89</v>
      </c>
      <c r="C92" s="34" t="str">
        <f t="shared" si="25"/>
        <v>Calum</v>
      </c>
      <c r="D92" s="34" t="str">
        <f t="shared" si="26"/>
        <v>Silcock</v>
      </c>
      <c r="E92" s="35" t="str">
        <f t="shared" si="27"/>
        <v>University of Dundee</v>
      </c>
      <c r="F92" s="36" t="s">
        <v>316</v>
      </c>
      <c r="O92" s="38">
        <f t="shared" si="28"/>
        <v>1</v>
      </c>
      <c r="AG92" s="39" t="str">
        <f>E92&amp;" "&amp;COUNTIF($E$4:$E92,E92)</f>
        <v>University of Dundee 12</v>
      </c>
      <c r="AH92" s="13">
        <v>89</v>
      </c>
      <c r="AJ92"/>
      <c r="AK92"/>
      <c r="AM92" s="13">
        <v>191</v>
      </c>
      <c r="AN92" s="13"/>
      <c r="AO92" s="13"/>
      <c r="AP92" s="13"/>
      <c r="AQ92" s="14"/>
    </row>
    <row r="93" spans="1:43" ht="17.25" thickTop="1" thickBot="1" x14ac:dyDescent="0.3">
      <c r="A93" s="13">
        <v>222</v>
      </c>
      <c r="B93" s="13">
        <v>90</v>
      </c>
      <c r="C93" s="34" t="str">
        <f t="shared" si="25"/>
        <v>Paddy</v>
      </c>
      <c r="D93" s="34" t="str">
        <f t="shared" si="26"/>
        <v>Leonard Mukasa</v>
      </c>
      <c r="E93" s="35" t="str">
        <f t="shared" si="27"/>
        <v>University of Strathclyde</v>
      </c>
      <c r="F93" s="36" t="s">
        <v>317</v>
      </c>
      <c r="O93" s="38">
        <f t="shared" si="28"/>
        <v>1</v>
      </c>
      <c r="AG93" s="39" t="str">
        <f>E93&amp;" "&amp;COUNTIF($E$4:$E93,E93)</f>
        <v>University of Strathclyde 9</v>
      </c>
      <c r="AH93" s="13">
        <v>90</v>
      </c>
      <c r="AJ93"/>
      <c r="AK93"/>
      <c r="AM93" s="13">
        <v>192</v>
      </c>
      <c r="AN93" s="13" t="s">
        <v>226</v>
      </c>
      <c r="AO93" s="13" t="s">
        <v>227</v>
      </c>
      <c r="AP93" s="13" t="s">
        <v>54</v>
      </c>
      <c r="AQ93" s="14"/>
    </row>
    <row r="94" spans="1:43" ht="17.25" thickTop="1" thickBot="1" x14ac:dyDescent="0.3">
      <c r="A94" s="13">
        <v>225</v>
      </c>
      <c r="B94" s="13">
        <v>91</v>
      </c>
      <c r="C94" s="34" t="str">
        <f t="shared" si="25"/>
        <v>Anssi</v>
      </c>
      <c r="D94" s="34" t="str">
        <f t="shared" si="26"/>
        <v>Vilpponen</v>
      </c>
      <c r="E94" s="35" t="str">
        <f t="shared" si="27"/>
        <v>University of Strathclyde</v>
      </c>
      <c r="F94" s="36" t="s">
        <v>318</v>
      </c>
      <c r="O94" s="38">
        <f t="shared" si="28"/>
        <v>1</v>
      </c>
      <c r="AG94" s="39" t="str">
        <f>E94&amp;" "&amp;COUNTIF($E$4:$E94,E94)</f>
        <v>University of Strathclyde 10</v>
      </c>
      <c r="AH94" s="13">
        <v>91</v>
      </c>
      <c r="AJ94"/>
      <c r="AK94"/>
      <c r="AM94" s="13">
        <v>193</v>
      </c>
      <c r="AN94" s="13" t="s">
        <v>39</v>
      </c>
      <c r="AO94" s="13" t="s">
        <v>228</v>
      </c>
      <c r="AP94" s="13" t="s">
        <v>54</v>
      </c>
      <c r="AQ94" s="14"/>
    </row>
    <row r="95" spans="1:43" ht="17.25" thickTop="1" thickBot="1" x14ac:dyDescent="0.3">
      <c r="A95" s="13">
        <v>189</v>
      </c>
      <c r="B95" s="13">
        <v>92</v>
      </c>
      <c r="C95" s="34" t="str">
        <f t="shared" si="25"/>
        <v>Jacob</v>
      </c>
      <c r="D95" s="34" t="str">
        <f t="shared" si="26"/>
        <v>Skipper</v>
      </c>
      <c r="E95" s="35" t="str">
        <f t="shared" si="27"/>
        <v>University of Glasgow</v>
      </c>
      <c r="F95" s="36" t="s">
        <v>319</v>
      </c>
      <c r="O95" s="38">
        <f t="shared" si="28"/>
        <v>1</v>
      </c>
      <c r="AG95" s="39" t="str">
        <f>E95&amp;" "&amp;COUNTIF($E$4:$E95,E95)</f>
        <v>University of Glasgow 15</v>
      </c>
      <c r="AH95" s="13">
        <v>92</v>
      </c>
      <c r="AJ95"/>
      <c r="AK95"/>
      <c r="AM95" s="13">
        <v>194</v>
      </c>
      <c r="AN95" s="13" t="s">
        <v>134</v>
      </c>
      <c r="AO95" s="13" t="s">
        <v>229</v>
      </c>
      <c r="AP95" s="13" t="s">
        <v>54</v>
      </c>
      <c r="AQ95" s="14"/>
    </row>
    <row r="96" spans="1:43" ht="17.25" thickTop="1" thickBot="1" x14ac:dyDescent="0.3">
      <c r="A96" s="13"/>
      <c r="B96" s="13">
        <v>93</v>
      </c>
      <c r="C96" s="34" t="e">
        <f t="shared" si="25"/>
        <v>#N/A</v>
      </c>
      <c r="D96" s="34" t="e">
        <f t="shared" si="26"/>
        <v>#N/A</v>
      </c>
      <c r="E96" s="35" t="e">
        <f t="shared" si="27"/>
        <v>#N/A</v>
      </c>
      <c r="F96" s="36" t="s">
        <v>168</v>
      </c>
      <c r="O96" s="38">
        <f t="shared" si="28"/>
        <v>0</v>
      </c>
      <c r="AG96" s="39" t="e">
        <f>E96&amp;" "&amp;COUNTIF($E$4:$E96,E96)</f>
        <v>#N/A</v>
      </c>
      <c r="AH96" s="13">
        <v>93</v>
      </c>
      <c r="AJ96"/>
      <c r="AK96"/>
      <c r="AM96" s="13">
        <v>195</v>
      </c>
      <c r="AN96" s="13" t="s">
        <v>95</v>
      </c>
      <c r="AO96" s="13" t="s">
        <v>230</v>
      </c>
      <c r="AP96" s="13" t="s">
        <v>54</v>
      </c>
      <c r="AQ96" s="14"/>
    </row>
    <row r="97" spans="1:43" ht="17.25" thickTop="1" thickBot="1" x14ac:dyDescent="0.3">
      <c r="A97" s="13"/>
      <c r="B97" s="13">
        <v>94</v>
      </c>
      <c r="C97" s="34" t="e">
        <f t="shared" si="25"/>
        <v>#N/A</v>
      </c>
      <c r="D97" s="34" t="e">
        <f t="shared" si="26"/>
        <v>#N/A</v>
      </c>
      <c r="E97" s="35" t="e">
        <f t="shared" si="27"/>
        <v>#N/A</v>
      </c>
      <c r="F97" s="36" t="s">
        <v>168</v>
      </c>
      <c r="O97" s="38">
        <f t="shared" si="28"/>
        <v>0</v>
      </c>
      <c r="AG97" s="39" t="e">
        <f>E97&amp;" "&amp;COUNTIF($E$4:$E97,E97)</f>
        <v>#N/A</v>
      </c>
      <c r="AH97" s="13">
        <v>94</v>
      </c>
      <c r="AJ97"/>
      <c r="AK97"/>
      <c r="AM97" s="13">
        <v>196</v>
      </c>
      <c r="AN97" s="13" t="s">
        <v>231</v>
      </c>
      <c r="AO97" s="13" t="s">
        <v>232</v>
      </c>
      <c r="AP97" s="13" t="s">
        <v>54</v>
      </c>
      <c r="AQ97" s="14"/>
    </row>
    <row r="98" spans="1:43" ht="17.25" thickTop="1" thickBot="1" x14ac:dyDescent="0.3">
      <c r="A98" s="13"/>
      <c r="B98" s="13">
        <v>95</v>
      </c>
      <c r="C98" s="34" t="e">
        <f t="shared" si="25"/>
        <v>#N/A</v>
      </c>
      <c r="D98" s="34" t="e">
        <f t="shared" si="26"/>
        <v>#N/A</v>
      </c>
      <c r="E98" s="35" t="e">
        <f t="shared" si="27"/>
        <v>#N/A</v>
      </c>
      <c r="F98" s="36" t="s">
        <v>168</v>
      </c>
      <c r="O98" s="38">
        <f t="shared" si="28"/>
        <v>0</v>
      </c>
      <c r="AG98" s="39" t="e">
        <f>E98&amp;" "&amp;COUNTIF($E$4:$E98,E98)</f>
        <v>#N/A</v>
      </c>
      <c r="AH98" s="13">
        <v>95</v>
      </c>
      <c r="AJ98"/>
      <c r="AK98"/>
      <c r="AM98" s="13">
        <v>197</v>
      </c>
      <c r="AN98" s="13" t="s">
        <v>66</v>
      </c>
      <c r="AO98" s="13" t="s">
        <v>233</v>
      </c>
      <c r="AP98" s="13" t="s">
        <v>54</v>
      </c>
      <c r="AQ98" s="14"/>
    </row>
    <row r="99" spans="1:43" ht="17.25" thickTop="1" thickBot="1" x14ac:dyDescent="0.3">
      <c r="A99" s="13"/>
      <c r="B99" s="13">
        <v>96</v>
      </c>
      <c r="C99" s="34" t="e">
        <f t="shared" si="25"/>
        <v>#N/A</v>
      </c>
      <c r="D99" s="34" t="e">
        <f t="shared" si="26"/>
        <v>#N/A</v>
      </c>
      <c r="E99" s="35" t="e">
        <f t="shared" si="27"/>
        <v>#N/A</v>
      </c>
      <c r="F99" s="36" t="s">
        <v>168</v>
      </c>
      <c r="O99" s="38">
        <f t="shared" si="28"/>
        <v>0</v>
      </c>
      <c r="AG99" s="39" t="e">
        <f>E99&amp;" "&amp;COUNTIF($E$4:$E99,E99)</f>
        <v>#N/A</v>
      </c>
      <c r="AH99" s="13">
        <v>96</v>
      </c>
      <c r="AJ99"/>
      <c r="AK99"/>
      <c r="AM99" s="13">
        <v>198</v>
      </c>
      <c r="AN99" s="13" t="s">
        <v>234</v>
      </c>
      <c r="AO99" s="13" t="s">
        <v>235</v>
      </c>
      <c r="AP99" s="13" t="s">
        <v>54</v>
      </c>
      <c r="AQ99" s="14"/>
    </row>
    <row r="100" spans="1:43" ht="17.25" thickTop="1" thickBot="1" x14ac:dyDescent="0.3">
      <c r="A100" s="13"/>
      <c r="B100" s="13">
        <v>97</v>
      </c>
      <c r="C100" s="34" t="e">
        <f t="shared" si="25"/>
        <v>#N/A</v>
      </c>
      <c r="D100" s="34" t="e">
        <f t="shared" si="26"/>
        <v>#N/A</v>
      </c>
      <c r="E100" s="35" t="e">
        <f t="shared" si="27"/>
        <v>#N/A</v>
      </c>
      <c r="F100" s="36" t="s">
        <v>168</v>
      </c>
      <c r="O100" s="38">
        <f t="shared" si="28"/>
        <v>0</v>
      </c>
      <c r="AG100" s="39" t="e">
        <f>E100&amp;" "&amp;COUNTIF($E$4:$E100,E100)</f>
        <v>#N/A</v>
      </c>
      <c r="AH100" s="13">
        <v>97</v>
      </c>
      <c r="AJ100"/>
      <c r="AK100"/>
      <c r="AM100" s="13">
        <v>199</v>
      </c>
      <c r="AN100" s="13" t="s">
        <v>236</v>
      </c>
      <c r="AO100" s="13" t="s">
        <v>237</v>
      </c>
      <c r="AP100" s="13" t="s">
        <v>54</v>
      </c>
      <c r="AQ100" s="14"/>
    </row>
    <row r="101" spans="1:43" ht="17.25" thickTop="1" thickBot="1" x14ac:dyDescent="0.3">
      <c r="A101" s="13"/>
      <c r="B101" s="13">
        <v>98</v>
      </c>
      <c r="C101" s="34" t="e">
        <f t="shared" si="25"/>
        <v>#N/A</v>
      </c>
      <c r="D101" s="34" t="e">
        <f t="shared" si="26"/>
        <v>#N/A</v>
      </c>
      <c r="E101" s="35" t="e">
        <f t="shared" si="27"/>
        <v>#N/A</v>
      </c>
      <c r="F101" s="36" t="s">
        <v>168</v>
      </c>
      <c r="O101" s="38">
        <f t="shared" si="28"/>
        <v>0</v>
      </c>
      <c r="AG101" s="39" t="e">
        <f>E101&amp;" "&amp;COUNTIF($E$4:$E101,E101)</f>
        <v>#N/A</v>
      </c>
      <c r="AH101" s="13">
        <v>98</v>
      </c>
      <c r="AJ101"/>
      <c r="AK101"/>
      <c r="AM101" s="13">
        <v>200</v>
      </c>
      <c r="AN101" s="13" t="s">
        <v>238</v>
      </c>
      <c r="AO101" s="13" t="s">
        <v>239</v>
      </c>
      <c r="AP101" s="13" t="s">
        <v>54</v>
      </c>
      <c r="AQ101" s="14"/>
    </row>
    <row r="102" spans="1:43" ht="17.25" thickTop="1" thickBot="1" x14ac:dyDescent="0.3">
      <c r="A102" s="13"/>
      <c r="B102" s="13">
        <v>99</v>
      </c>
      <c r="C102" s="34" t="e">
        <f t="shared" si="25"/>
        <v>#N/A</v>
      </c>
      <c r="D102" s="34" t="e">
        <f t="shared" si="26"/>
        <v>#N/A</v>
      </c>
      <c r="E102" s="35" t="e">
        <f t="shared" si="27"/>
        <v>#N/A</v>
      </c>
      <c r="F102" s="36" t="s">
        <v>168</v>
      </c>
      <c r="O102" s="38">
        <f t="shared" si="28"/>
        <v>0</v>
      </c>
      <c r="AG102" s="39" t="e">
        <f>E102&amp;" "&amp;COUNTIF($E$4:$E102,E102)</f>
        <v>#N/A</v>
      </c>
      <c r="AH102" s="13">
        <v>99</v>
      </c>
      <c r="AJ102"/>
      <c r="AK102"/>
      <c r="AM102" s="13">
        <v>201</v>
      </c>
      <c r="AN102" s="13" t="s">
        <v>240</v>
      </c>
      <c r="AO102" s="13" t="s">
        <v>241</v>
      </c>
      <c r="AP102" s="13" t="s">
        <v>54</v>
      </c>
      <c r="AQ102" s="14"/>
    </row>
    <row r="103" spans="1:43" ht="17.25" thickTop="1" thickBot="1" x14ac:dyDescent="0.3">
      <c r="A103" s="13"/>
      <c r="B103" s="13">
        <v>100</v>
      </c>
      <c r="C103" s="34" t="e">
        <f t="shared" si="25"/>
        <v>#N/A</v>
      </c>
      <c r="D103" s="34" t="e">
        <f t="shared" si="26"/>
        <v>#N/A</v>
      </c>
      <c r="E103" s="35" t="e">
        <f t="shared" si="27"/>
        <v>#N/A</v>
      </c>
      <c r="F103" s="36" t="s">
        <v>168</v>
      </c>
      <c r="O103" s="38">
        <f t="shared" si="28"/>
        <v>0</v>
      </c>
      <c r="AG103" s="39" t="e">
        <f>E103&amp;" "&amp;COUNTIF($E$4:$E103,E103)</f>
        <v>#N/A</v>
      </c>
      <c r="AH103" s="13">
        <v>100</v>
      </c>
      <c r="AJ103"/>
      <c r="AK103"/>
      <c r="AM103" s="13">
        <v>202</v>
      </c>
      <c r="AN103" s="13" t="s">
        <v>128</v>
      </c>
      <c r="AO103" s="13" t="s">
        <v>242</v>
      </c>
      <c r="AP103" s="13" t="s">
        <v>58</v>
      </c>
      <c r="AQ103" s="14"/>
    </row>
    <row r="104" spans="1:43" ht="17.25" thickTop="1" thickBot="1" x14ac:dyDescent="0.3">
      <c r="A104" s="13"/>
      <c r="B104" s="13">
        <v>101</v>
      </c>
      <c r="C104" s="34" t="e">
        <f t="shared" si="25"/>
        <v>#N/A</v>
      </c>
      <c r="D104" s="34" t="e">
        <f t="shared" si="26"/>
        <v>#N/A</v>
      </c>
      <c r="E104" s="35" t="e">
        <f t="shared" si="27"/>
        <v>#N/A</v>
      </c>
      <c r="F104" s="36" t="s">
        <v>168</v>
      </c>
      <c r="O104" s="38">
        <f t="shared" si="28"/>
        <v>0</v>
      </c>
      <c r="AG104" s="39" t="e">
        <f>E104&amp;" "&amp;COUNTIF($E$4:$E104,E104)</f>
        <v>#N/A</v>
      </c>
      <c r="AH104" s="13">
        <v>101</v>
      </c>
      <c r="AJ104"/>
      <c r="AK104"/>
      <c r="AM104" s="13">
        <v>203</v>
      </c>
      <c r="AN104" s="13" t="s">
        <v>240</v>
      </c>
      <c r="AO104" s="13" t="s">
        <v>243</v>
      </c>
      <c r="AP104" s="13" t="s">
        <v>58</v>
      </c>
      <c r="AQ104" s="14"/>
    </row>
    <row r="105" spans="1:43" ht="17.25" thickTop="1" thickBot="1" x14ac:dyDescent="0.3">
      <c r="A105" s="13"/>
      <c r="B105" s="13">
        <v>102</v>
      </c>
      <c r="C105" s="34" t="e">
        <f t="shared" si="25"/>
        <v>#N/A</v>
      </c>
      <c r="D105" s="34" t="e">
        <f t="shared" si="26"/>
        <v>#N/A</v>
      </c>
      <c r="E105" s="35" t="e">
        <f t="shared" si="27"/>
        <v>#N/A</v>
      </c>
      <c r="F105" s="36" t="s">
        <v>168</v>
      </c>
      <c r="O105" s="38">
        <f t="shared" si="28"/>
        <v>0</v>
      </c>
      <c r="AG105" s="39" t="e">
        <f>E105&amp;" "&amp;COUNTIF($E$4:$E105,E105)</f>
        <v>#N/A</v>
      </c>
      <c r="AH105" s="13">
        <v>102</v>
      </c>
      <c r="AJ105"/>
      <c r="AK105"/>
      <c r="AM105" s="13">
        <v>204</v>
      </c>
      <c r="AN105" s="13" t="s">
        <v>66</v>
      </c>
      <c r="AO105" s="13" t="s">
        <v>244</v>
      </c>
      <c r="AP105" s="13" t="s">
        <v>58</v>
      </c>
      <c r="AQ105" s="14"/>
    </row>
    <row r="106" spans="1:43" ht="17.25" thickTop="1" thickBot="1" x14ac:dyDescent="0.3">
      <c r="A106" s="13"/>
      <c r="B106" s="13">
        <v>103</v>
      </c>
      <c r="C106" s="34" t="e">
        <f t="shared" si="25"/>
        <v>#N/A</v>
      </c>
      <c r="D106" s="34" t="e">
        <f t="shared" si="26"/>
        <v>#N/A</v>
      </c>
      <c r="E106" s="35" t="e">
        <f t="shared" si="27"/>
        <v>#N/A</v>
      </c>
      <c r="F106" s="36" t="s">
        <v>168</v>
      </c>
      <c r="O106" s="38">
        <f t="shared" si="28"/>
        <v>0</v>
      </c>
      <c r="AG106" s="39" t="e">
        <f>E106&amp;" "&amp;COUNTIF($E$4:$E106,E106)</f>
        <v>#N/A</v>
      </c>
      <c r="AH106" s="13">
        <v>103</v>
      </c>
      <c r="AJ106"/>
      <c r="AK106"/>
      <c r="AM106" s="13">
        <v>205</v>
      </c>
      <c r="AN106" s="13" t="s">
        <v>245</v>
      </c>
      <c r="AO106" s="13" t="s">
        <v>246</v>
      </c>
      <c r="AP106" s="13" t="s">
        <v>58</v>
      </c>
      <c r="AQ106" s="14"/>
    </row>
    <row r="107" spans="1:43" ht="17.25" thickTop="1" thickBot="1" x14ac:dyDescent="0.3">
      <c r="A107" s="13"/>
      <c r="B107" s="13">
        <v>104</v>
      </c>
      <c r="C107" s="34" t="e">
        <f t="shared" si="25"/>
        <v>#N/A</v>
      </c>
      <c r="D107" s="34" t="e">
        <f t="shared" si="26"/>
        <v>#N/A</v>
      </c>
      <c r="E107" s="35" t="e">
        <f t="shared" si="27"/>
        <v>#N/A</v>
      </c>
      <c r="F107" s="36" t="s">
        <v>168</v>
      </c>
      <c r="O107" s="38">
        <f t="shared" si="28"/>
        <v>0</v>
      </c>
      <c r="AG107" s="39" t="e">
        <f>E107&amp;" "&amp;COUNTIF($E$4:$E107,E107)</f>
        <v>#N/A</v>
      </c>
      <c r="AH107" s="13">
        <v>104</v>
      </c>
      <c r="AJ107"/>
      <c r="AK107"/>
      <c r="AM107" s="13">
        <v>206</v>
      </c>
      <c r="AN107" s="13" t="s">
        <v>247</v>
      </c>
      <c r="AO107" s="13" t="s">
        <v>248</v>
      </c>
      <c r="AP107" s="13" t="s">
        <v>58</v>
      </c>
      <c r="AQ107" s="14"/>
    </row>
    <row r="108" spans="1:43" ht="17.25" thickTop="1" thickBot="1" x14ac:dyDescent="0.3">
      <c r="A108" s="13"/>
      <c r="B108" s="13">
        <v>105</v>
      </c>
      <c r="C108" s="34" t="e">
        <f t="shared" si="25"/>
        <v>#N/A</v>
      </c>
      <c r="D108" s="34" t="e">
        <f t="shared" si="26"/>
        <v>#N/A</v>
      </c>
      <c r="E108" s="35" t="e">
        <f t="shared" si="27"/>
        <v>#N/A</v>
      </c>
      <c r="F108" s="36" t="s">
        <v>168</v>
      </c>
      <c r="O108" s="38">
        <f t="shared" si="28"/>
        <v>0</v>
      </c>
      <c r="AG108" s="39" t="e">
        <f>E108&amp;" "&amp;COUNTIF($E$4:$E108,E108)</f>
        <v>#N/A</v>
      </c>
      <c r="AH108" s="13">
        <v>105</v>
      </c>
      <c r="AJ108"/>
      <c r="AK108"/>
      <c r="AM108" s="13">
        <v>207</v>
      </c>
      <c r="AN108" s="13" t="s">
        <v>249</v>
      </c>
      <c r="AO108" s="13" t="s">
        <v>232</v>
      </c>
      <c r="AP108" s="13" t="s">
        <v>58</v>
      </c>
      <c r="AQ108" s="14"/>
    </row>
    <row r="109" spans="1:43" ht="17.25" thickTop="1" thickBot="1" x14ac:dyDescent="0.3">
      <c r="A109" s="13"/>
      <c r="B109" s="13">
        <v>106</v>
      </c>
      <c r="C109" s="34" t="e">
        <f t="shared" si="25"/>
        <v>#N/A</v>
      </c>
      <c r="D109" s="34" t="e">
        <f t="shared" si="26"/>
        <v>#N/A</v>
      </c>
      <c r="E109" s="35" t="e">
        <f t="shared" si="27"/>
        <v>#N/A</v>
      </c>
      <c r="F109" s="36" t="s">
        <v>168</v>
      </c>
      <c r="O109" s="38">
        <f t="shared" si="28"/>
        <v>0</v>
      </c>
      <c r="AG109" s="39" t="e">
        <f>E109&amp;" "&amp;COUNTIF($E$4:$E109,E109)</f>
        <v>#N/A</v>
      </c>
      <c r="AH109" s="13">
        <v>106</v>
      </c>
      <c r="AJ109"/>
      <c r="AK109"/>
      <c r="AM109" s="13">
        <v>208</v>
      </c>
      <c r="AN109" s="13" t="s">
        <v>182</v>
      </c>
      <c r="AO109" s="13" t="s">
        <v>250</v>
      </c>
      <c r="AP109" s="13" t="s">
        <v>58</v>
      </c>
      <c r="AQ109" s="14"/>
    </row>
    <row r="110" spans="1:43" ht="17.25" thickTop="1" thickBot="1" x14ac:dyDescent="0.3">
      <c r="A110" s="13"/>
      <c r="B110" s="13">
        <v>107</v>
      </c>
      <c r="C110" s="34" t="e">
        <f t="shared" si="25"/>
        <v>#N/A</v>
      </c>
      <c r="D110" s="34" t="e">
        <f t="shared" si="26"/>
        <v>#N/A</v>
      </c>
      <c r="E110" s="35" t="e">
        <f t="shared" si="27"/>
        <v>#N/A</v>
      </c>
      <c r="F110" s="36" t="s">
        <v>168</v>
      </c>
      <c r="O110" s="38">
        <f t="shared" si="28"/>
        <v>0</v>
      </c>
      <c r="AG110" s="39" t="e">
        <f>E110&amp;" "&amp;COUNTIF($E$4:$E110,E110)</f>
        <v>#N/A</v>
      </c>
      <c r="AH110" s="13">
        <v>107</v>
      </c>
      <c r="AJ110"/>
      <c r="AK110"/>
      <c r="AM110" s="13">
        <v>209</v>
      </c>
      <c r="AN110" s="13" t="s">
        <v>251</v>
      </c>
      <c r="AO110" s="13" t="s">
        <v>252</v>
      </c>
      <c r="AP110" s="13" t="s">
        <v>58</v>
      </c>
      <c r="AQ110"/>
    </row>
    <row r="111" spans="1:43" ht="17.25" thickTop="1" thickBot="1" x14ac:dyDescent="0.3">
      <c r="A111" s="13"/>
      <c r="B111" s="13">
        <v>108</v>
      </c>
      <c r="C111" s="34" t="e">
        <f t="shared" si="25"/>
        <v>#N/A</v>
      </c>
      <c r="D111" s="34" t="e">
        <f t="shared" si="26"/>
        <v>#N/A</v>
      </c>
      <c r="E111" s="35" t="e">
        <f t="shared" si="27"/>
        <v>#N/A</v>
      </c>
      <c r="F111" s="36" t="s">
        <v>168</v>
      </c>
      <c r="O111" s="38">
        <f t="shared" si="28"/>
        <v>0</v>
      </c>
      <c r="AG111" s="39" t="e">
        <f>E111&amp;" "&amp;COUNTIF($E$4:$E111,E111)</f>
        <v>#N/A</v>
      </c>
      <c r="AH111" s="13">
        <v>108</v>
      </c>
      <c r="AJ111"/>
      <c r="AK111"/>
      <c r="AM111" s="13">
        <v>210</v>
      </c>
      <c r="AN111" s="13" t="s">
        <v>253</v>
      </c>
      <c r="AO111" s="13" t="s">
        <v>254</v>
      </c>
      <c r="AP111" s="13" t="s">
        <v>58</v>
      </c>
      <c r="AQ111" s="14"/>
    </row>
    <row r="112" spans="1:43" ht="17.25" thickTop="1" thickBot="1" x14ac:dyDescent="0.3">
      <c r="A112" s="13"/>
      <c r="B112" s="13">
        <v>109</v>
      </c>
      <c r="C112" s="34" t="e">
        <f t="shared" si="25"/>
        <v>#N/A</v>
      </c>
      <c r="D112" s="34" t="e">
        <f t="shared" si="26"/>
        <v>#N/A</v>
      </c>
      <c r="E112" s="35" t="e">
        <f t="shared" si="27"/>
        <v>#N/A</v>
      </c>
      <c r="F112" s="36" t="s">
        <v>168</v>
      </c>
      <c r="O112" s="38">
        <f t="shared" si="28"/>
        <v>0</v>
      </c>
      <c r="AG112" s="39" t="e">
        <f>E112&amp;" "&amp;COUNTIF($E$4:$E112,E112)</f>
        <v>#N/A</v>
      </c>
      <c r="AH112" s="13">
        <v>109</v>
      </c>
      <c r="AJ112"/>
      <c r="AK112"/>
      <c r="AM112" s="13">
        <v>211</v>
      </c>
      <c r="AN112" s="13" t="s">
        <v>255</v>
      </c>
      <c r="AO112" s="13" t="s">
        <v>256</v>
      </c>
      <c r="AP112" s="13" t="s">
        <v>58</v>
      </c>
      <c r="AQ112" s="14"/>
    </row>
    <row r="113" spans="1:43" ht="17.25" thickTop="1" thickBot="1" x14ac:dyDescent="0.3">
      <c r="A113" s="13"/>
      <c r="B113" s="13">
        <v>110</v>
      </c>
      <c r="C113" s="34" t="e">
        <f t="shared" si="25"/>
        <v>#N/A</v>
      </c>
      <c r="D113" s="34" t="e">
        <f t="shared" si="26"/>
        <v>#N/A</v>
      </c>
      <c r="E113" s="35" t="e">
        <f t="shared" si="27"/>
        <v>#N/A</v>
      </c>
      <c r="F113" s="36" t="s">
        <v>168</v>
      </c>
      <c r="O113" s="38">
        <f t="shared" si="28"/>
        <v>0</v>
      </c>
      <c r="AG113" s="39" t="e">
        <f>E113&amp;" "&amp;COUNTIF($E$4:$E113,E113)</f>
        <v>#N/A</v>
      </c>
      <c r="AH113" s="13">
        <v>110</v>
      </c>
      <c r="AJ113"/>
      <c r="AK113"/>
      <c r="AM113" s="13">
        <v>212</v>
      </c>
      <c r="AN113" s="13" t="s">
        <v>215</v>
      </c>
      <c r="AO113" s="13" t="s">
        <v>257</v>
      </c>
      <c r="AP113" s="13" t="s">
        <v>58</v>
      </c>
      <c r="AQ113" s="14"/>
    </row>
    <row r="114" spans="1:43" ht="17.25" thickTop="1" thickBot="1" x14ac:dyDescent="0.3">
      <c r="A114" s="13"/>
      <c r="B114" s="13">
        <v>111</v>
      </c>
      <c r="C114" s="34" t="e">
        <f t="shared" si="25"/>
        <v>#N/A</v>
      </c>
      <c r="D114" s="34" t="e">
        <f t="shared" si="26"/>
        <v>#N/A</v>
      </c>
      <c r="E114" s="35" t="e">
        <f t="shared" si="27"/>
        <v>#N/A</v>
      </c>
      <c r="F114" s="36" t="s">
        <v>168</v>
      </c>
      <c r="O114" s="38">
        <f t="shared" si="28"/>
        <v>0</v>
      </c>
      <c r="AG114" s="39" t="e">
        <f>E114&amp;" "&amp;COUNTIF($E$4:$E114,E114)</f>
        <v>#N/A</v>
      </c>
      <c r="AH114" s="13">
        <v>111</v>
      </c>
      <c r="AJ114"/>
      <c r="AK114"/>
      <c r="AM114" s="13">
        <v>213</v>
      </c>
      <c r="AN114" s="13" t="s">
        <v>188</v>
      </c>
      <c r="AO114" s="13" t="s">
        <v>258</v>
      </c>
      <c r="AP114" s="13" t="s">
        <v>58</v>
      </c>
      <c r="AQ114" s="14"/>
    </row>
    <row r="115" spans="1:43" ht="17.25" thickTop="1" thickBot="1" x14ac:dyDescent="0.3">
      <c r="A115" s="13"/>
      <c r="B115" s="13">
        <v>112</v>
      </c>
      <c r="C115" s="34" t="e">
        <f t="shared" si="25"/>
        <v>#N/A</v>
      </c>
      <c r="D115" s="34" t="e">
        <f t="shared" si="26"/>
        <v>#N/A</v>
      </c>
      <c r="E115" s="35" t="e">
        <f t="shared" si="27"/>
        <v>#N/A</v>
      </c>
      <c r="F115" s="36" t="s">
        <v>168</v>
      </c>
      <c r="O115" s="38">
        <f t="shared" si="28"/>
        <v>0</v>
      </c>
      <c r="AG115" s="39" t="e">
        <f>E115&amp;" "&amp;COUNTIF($E$4:$E115,E115)</f>
        <v>#N/A</v>
      </c>
      <c r="AH115" s="13">
        <v>112</v>
      </c>
      <c r="AJ115"/>
      <c r="AK115"/>
      <c r="AM115" s="13">
        <v>214</v>
      </c>
      <c r="AN115" s="13" t="s">
        <v>182</v>
      </c>
      <c r="AO115" s="13" t="s">
        <v>93</v>
      </c>
      <c r="AP115" s="13" t="s">
        <v>62</v>
      </c>
      <c r="AQ115" s="14"/>
    </row>
    <row r="116" spans="1:43" ht="17.25" thickTop="1" thickBot="1" x14ac:dyDescent="0.3">
      <c r="A116" s="13"/>
      <c r="B116" s="13">
        <v>113</v>
      </c>
      <c r="C116" s="34" t="e">
        <f t="shared" si="25"/>
        <v>#N/A</v>
      </c>
      <c r="D116" s="34" t="e">
        <f t="shared" si="26"/>
        <v>#N/A</v>
      </c>
      <c r="E116" s="35" t="e">
        <f t="shared" si="27"/>
        <v>#N/A</v>
      </c>
      <c r="F116" s="36" t="s">
        <v>168</v>
      </c>
      <c r="O116" s="38">
        <f t="shared" si="28"/>
        <v>0</v>
      </c>
      <c r="AG116" s="39" t="e">
        <f>E116&amp;" "&amp;COUNTIF($E$4:$E116,E116)</f>
        <v>#N/A</v>
      </c>
      <c r="AH116" s="13">
        <v>113</v>
      </c>
      <c r="AJ116"/>
      <c r="AK116"/>
      <c r="AM116" s="13">
        <v>215</v>
      </c>
      <c r="AN116" s="13" t="s">
        <v>259</v>
      </c>
      <c r="AO116" s="13" t="s">
        <v>16</v>
      </c>
      <c r="AP116" s="13" t="s">
        <v>62</v>
      </c>
      <c r="AQ116" s="14"/>
    </row>
    <row r="117" spans="1:43" ht="17.25" thickTop="1" thickBot="1" x14ac:dyDescent="0.3">
      <c r="A117" s="13"/>
      <c r="B117" s="13">
        <v>114</v>
      </c>
      <c r="C117" s="34" t="e">
        <f t="shared" si="25"/>
        <v>#N/A</v>
      </c>
      <c r="D117" s="34" t="e">
        <f t="shared" si="26"/>
        <v>#N/A</v>
      </c>
      <c r="E117" s="35" t="e">
        <f t="shared" si="27"/>
        <v>#N/A</v>
      </c>
      <c r="F117" s="36" t="s">
        <v>168</v>
      </c>
      <c r="O117" s="38">
        <f t="shared" si="28"/>
        <v>0</v>
      </c>
      <c r="AG117" s="39" t="e">
        <f>E117&amp;" "&amp;COUNTIF($E$4:$E117,E117)</f>
        <v>#N/A</v>
      </c>
      <c r="AH117" s="13">
        <v>114</v>
      </c>
      <c r="AJ117"/>
      <c r="AK117"/>
      <c r="AM117" s="13">
        <v>216</v>
      </c>
      <c r="AN117" s="13" t="s">
        <v>31</v>
      </c>
      <c r="AO117" s="13" t="s">
        <v>260</v>
      </c>
      <c r="AP117" s="13" t="s">
        <v>62</v>
      </c>
      <c r="AQ117" s="14"/>
    </row>
    <row r="118" spans="1:43" ht="17.25" thickTop="1" thickBot="1" x14ac:dyDescent="0.3">
      <c r="A118" s="13"/>
      <c r="B118" s="13">
        <v>115</v>
      </c>
      <c r="C118" s="34" t="e">
        <f t="shared" si="25"/>
        <v>#N/A</v>
      </c>
      <c r="D118" s="34" t="e">
        <f t="shared" si="26"/>
        <v>#N/A</v>
      </c>
      <c r="E118" s="35" t="e">
        <f t="shared" si="27"/>
        <v>#N/A</v>
      </c>
      <c r="F118" s="36" t="s">
        <v>168</v>
      </c>
      <c r="O118" s="38">
        <f t="shared" si="28"/>
        <v>0</v>
      </c>
      <c r="AG118" s="39" t="e">
        <f>E118&amp;" "&amp;COUNTIF($E$4:$E118,E118)</f>
        <v>#N/A</v>
      </c>
      <c r="AH118" s="13">
        <v>115</v>
      </c>
      <c r="AJ118"/>
      <c r="AK118"/>
      <c r="AM118" s="13">
        <v>217</v>
      </c>
      <c r="AN118" s="13" t="s">
        <v>191</v>
      </c>
      <c r="AO118" s="13" t="s">
        <v>261</v>
      </c>
      <c r="AP118" s="13" t="s">
        <v>62</v>
      </c>
      <c r="AQ118" s="14"/>
    </row>
    <row r="119" spans="1:43" ht="17.25" thickTop="1" thickBot="1" x14ac:dyDescent="0.3">
      <c r="A119" s="13"/>
      <c r="B119" s="13">
        <v>116</v>
      </c>
      <c r="C119" s="34" t="e">
        <f t="shared" si="25"/>
        <v>#N/A</v>
      </c>
      <c r="D119" s="34" t="e">
        <f t="shared" si="26"/>
        <v>#N/A</v>
      </c>
      <c r="E119" s="35" t="e">
        <f t="shared" si="27"/>
        <v>#N/A</v>
      </c>
      <c r="F119" s="36" t="s">
        <v>168</v>
      </c>
      <c r="O119" s="38">
        <f t="shared" si="28"/>
        <v>0</v>
      </c>
      <c r="AG119" s="39" t="e">
        <f>E119&amp;" "&amp;COUNTIF($E$4:$E119,E119)</f>
        <v>#N/A</v>
      </c>
      <c r="AH119" s="13">
        <v>116</v>
      </c>
      <c r="AJ119"/>
      <c r="AK119"/>
      <c r="AM119" s="13">
        <v>218</v>
      </c>
      <c r="AN119" s="13" t="s">
        <v>25</v>
      </c>
      <c r="AO119" s="13" t="s">
        <v>262</v>
      </c>
      <c r="AP119" s="13" t="s">
        <v>62</v>
      </c>
      <c r="AQ119" s="14"/>
    </row>
    <row r="120" spans="1:43" ht="17.25" thickTop="1" thickBot="1" x14ac:dyDescent="0.3">
      <c r="A120" s="13"/>
      <c r="B120" s="13">
        <v>117</v>
      </c>
      <c r="C120" s="34" t="e">
        <f t="shared" si="25"/>
        <v>#N/A</v>
      </c>
      <c r="D120" s="34" t="e">
        <f t="shared" si="26"/>
        <v>#N/A</v>
      </c>
      <c r="E120" s="35" t="e">
        <f t="shared" si="27"/>
        <v>#N/A</v>
      </c>
      <c r="F120" s="36" t="s">
        <v>168</v>
      </c>
      <c r="O120" s="38">
        <f t="shared" si="28"/>
        <v>0</v>
      </c>
      <c r="AG120" s="39" t="e">
        <f>E120&amp;" "&amp;COUNTIF($E$4:$E120,E120)</f>
        <v>#N/A</v>
      </c>
      <c r="AH120" s="13">
        <v>117</v>
      </c>
      <c r="AJ120"/>
      <c r="AK120"/>
      <c r="AM120" s="13">
        <v>219</v>
      </c>
      <c r="AN120" s="13" t="s">
        <v>263</v>
      </c>
      <c r="AO120" s="13" t="s">
        <v>264</v>
      </c>
      <c r="AP120" s="13" t="s">
        <v>62</v>
      </c>
      <c r="AQ120" s="14"/>
    </row>
    <row r="121" spans="1:43" ht="17.25" thickTop="1" thickBot="1" x14ac:dyDescent="0.3">
      <c r="A121" s="13"/>
      <c r="B121" s="13">
        <v>118</v>
      </c>
      <c r="C121" s="34" t="e">
        <f t="shared" si="25"/>
        <v>#N/A</v>
      </c>
      <c r="D121" s="34" t="e">
        <f t="shared" si="26"/>
        <v>#N/A</v>
      </c>
      <c r="E121" s="35" t="e">
        <f t="shared" si="27"/>
        <v>#N/A</v>
      </c>
      <c r="F121" s="36" t="s">
        <v>168</v>
      </c>
      <c r="O121" s="38">
        <f t="shared" si="28"/>
        <v>0</v>
      </c>
      <c r="AG121" s="39" t="e">
        <f>E121&amp;" "&amp;COUNTIF($E$4:$E121,E121)</f>
        <v>#N/A</v>
      </c>
      <c r="AH121" s="13">
        <v>118</v>
      </c>
      <c r="AJ121"/>
      <c r="AK121"/>
      <c r="AM121" s="13">
        <v>220</v>
      </c>
      <c r="AN121" s="13" t="s">
        <v>265</v>
      </c>
      <c r="AO121" s="13" t="s">
        <v>266</v>
      </c>
      <c r="AP121" s="13" t="s">
        <v>62</v>
      </c>
      <c r="AQ121" s="14"/>
    </row>
    <row r="122" spans="1:43" ht="17.25" thickTop="1" thickBot="1" x14ac:dyDescent="0.3">
      <c r="A122" s="13"/>
      <c r="B122" s="13">
        <v>119</v>
      </c>
      <c r="C122" s="34" t="e">
        <f t="shared" si="25"/>
        <v>#N/A</v>
      </c>
      <c r="D122" s="34" t="e">
        <f t="shared" si="26"/>
        <v>#N/A</v>
      </c>
      <c r="E122" s="35" t="e">
        <f t="shared" si="27"/>
        <v>#N/A</v>
      </c>
      <c r="F122" s="36" t="s">
        <v>168</v>
      </c>
      <c r="O122" s="38">
        <f t="shared" si="28"/>
        <v>0</v>
      </c>
      <c r="AG122" s="39" t="e">
        <f>E122&amp;" "&amp;COUNTIF($E$4:$E122,E122)</f>
        <v>#N/A</v>
      </c>
      <c r="AH122" s="13">
        <v>119</v>
      </c>
      <c r="AJ122"/>
      <c r="AK122"/>
      <c r="AM122" s="13">
        <v>221</v>
      </c>
      <c r="AN122" s="13" t="s">
        <v>66</v>
      </c>
      <c r="AO122" s="13" t="s">
        <v>267</v>
      </c>
      <c r="AP122" s="13" t="s">
        <v>62</v>
      </c>
      <c r="AQ122" s="14"/>
    </row>
    <row r="123" spans="1:43" ht="17.25" thickTop="1" thickBot="1" x14ac:dyDescent="0.3">
      <c r="A123" s="13"/>
      <c r="B123" s="13">
        <v>120</v>
      </c>
      <c r="C123" s="34" t="e">
        <f t="shared" si="25"/>
        <v>#N/A</v>
      </c>
      <c r="D123" s="34" t="e">
        <f t="shared" si="26"/>
        <v>#N/A</v>
      </c>
      <c r="E123" s="35" t="e">
        <f t="shared" si="27"/>
        <v>#N/A</v>
      </c>
      <c r="F123" s="36" t="s">
        <v>168</v>
      </c>
      <c r="O123" s="38">
        <f t="shared" si="28"/>
        <v>0</v>
      </c>
      <c r="AG123" s="39" t="e">
        <f>E123&amp;" "&amp;COUNTIF($E$4:$E123,E123)</f>
        <v>#N/A</v>
      </c>
      <c r="AH123" s="13">
        <v>120</v>
      </c>
      <c r="AJ123"/>
      <c r="AK123"/>
      <c r="AM123" s="13">
        <v>222</v>
      </c>
      <c r="AN123" s="13" t="s">
        <v>268</v>
      </c>
      <c r="AO123" s="13" t="s">
        <v>269</v>
      </c>
      <c r="AP123" s="13" t="s">
        <v>62</v>
      </c>
      <c r="AQ123" s="14"/>
    </row>
    <row r="124" spans="1:43" ht="17.25" thickTop="1" thickBot="1" x14ac:dyDescent="0.3">
      <c r="A124" s="13"/>
      <c r="B124" s="13">
        <v>121</v>
      </c>
      <c r="C124" s="34" t="e">
        <f t="shared" si="25"/>
        <v>#N/A</v>
      </c>
      <c r="D124" s="34" t="e">
        <f t="shared" si="26"/>
        <v>#N/A</v>
      </c>
      <c r="E124" s="35" t="e">
        <f t="shared" si="27"/>
        <v>#N/A</v>
      </c>
      <c r="F124" s="36" t="s">
        <v>168</v>
      </c>
      <c r="O124" s="38">
        <f t="shared" si="28"/>
        <v>0</v>
      </c>
      <c r="AG124" s="39" t="e">
        <f>E124&amp;" "&amp;COUNTIF($E$4:$E124,E124)</f>
        <v>#N/A</v>
      </c>
      <c r="AH124" s="13">
        <v>121</v>
      </c>
      <c r="AJ124"/>
      <c r="AK124"/>
      <c r="AM124" s="13">
        <v>223</v>
      </c>
      <c r="AN124" s="13" t="s">
        <v>83</v>
      </c>
      <c r="AO124" s="13" t="s">
        <v>270</v>
      </c>
      <c r="AP124" s="13" t="s">
        <v>62</v>
      </c>
      <c r="AQ124" s="14"/>
    </row>
    <row r="125" spans="1:43" ht="17.25" thickTop="1" thickBot="1" x14ac:dyDescent="0.3">
      <c r="A125" s="13"/>
      <c r="B125" s="13">
        <v>122</v>
      </c>
      <c r="C125" s="34" t="e">
        <f t="shared" si="25"/>
        <v>#N/A</v>
      </c>
      <c r="D125" s="34" t="e">
        <f t="shared" si="26"/>
        <v>#N/A</v>
      </c>
      <c r="E125" s="35" t="e">
        <f t="shared" si="27"/>
        <v>#N/A</v>
      </c>
      <c r="F125" s="36" t="s">
        <v>168</v>
      </c>
      <c r="O125" s="38">
        <f t="shared" si="28"/>
        <v>0</v>
      </c>
      <c r="AG125" s="39" t="e">
        <f>E125&amp;" "&amp;COUNTIF($E$4:$E125,E125)</f>
        <v>#N/A</v>
      </c>
      <c r="AH125" s="13">
        <v>122</v>
      </c>
      <c r="AJ125"/>
      <c r="AK125"/>
      <c r="AM125" s="13">
        <v>224</v>
      </c>
      <c r="AN125" s="13" t="s">
        <v>86</v>
      </c>
      <c r="AO125" s="13" t="s">
        <v>271</v>
      </c>
      <c r="AP125" s="13" t="s">
        <v>62</v>
      </c>
      <c r="AQ125" s="14"/>
    </row>
    <row r="126" spans="1:43" ht="17.25" thickTop="1" thickBot="1" x14ac:dyDescent="0.3">
      <c r="A126" s="13"/>
      <c r="B126" s="13">
        <v>123</v>
      </c>
      <c r="C126" s="34" t="e">
        <f t="shared" si="25"/>
        <v>#N/A</v>
      </c>
      <c r="D126" s="34" t="e">
        <f t="shared" si="26"/>
        <v>#N/A</v>
      </c>
      <c r="E126" s="35" t="e">
        <f t="shared" si="27"/>
        <v>#N/A</v>
      </c>
      <c r="F126" s="36" t="s">
        <v>168</v>
      </c>
      <c r="O126" s="38">
        <f t="shared" si="28"/>
        <v>0</v>
      </c>
      <c r="AG126" s="39" t="e">
        <f>E126&amp;" "&amp;COUNTIF($E$4:$E126,E126)</f>
        <v>#N/A</v>
      </c>
      <c r="AH126" s="13">
        <v>123</v>
      </c>
      <c r="AJ126"/>
      <c r="AK126"/>
      <c r="AM126" s="13">
        <v>225</v>
      </c>
      <c r="AN126" s="13" t="s">
        <v>272</v>
      </c>
      <c r="AO126" s="13" t="s">
        <v>273</v>
      </c>
      <c r="AP126" s="13" t="s">
        <v>62</v>
      </c>
      <c r="AQ126" s="14"/>
    </row>
    <row r="127" spans="1:43" ht="17.25" thickTop="1" thickBot="1" x14ac:dyDescent="0.3">
      <c r="A127" s="13"/>
      <c r="B127" s="13">
        <v>124</v>
      </c>
      <c r="C127" s="34" t="e">
        <f t="shared" si="25"/>
        <v>#N/A</v>
      </c>
      <c r="D127" s="34" t="e">
        <f t="shared" si="26"/>
        <v>#N/A</v>
      </c>
      <c r="E127" s="35" t="e">
        <f t="shared" si="27"/>
        <v>#N/A</v>
      </c>
      <c r="F127" s="36" t="s">
        <v>168</v>
      </c>
      <c r="O127" s="38">
        <f t="shared" si="28"/>
        <v>0</v>
      </c>
      <c r="AG127" s="39" t="e">
        <f>E127&amp;" "&amp;COUNTIF($E$4:$E127,E127)</f>
        <v>#N/A</v>
      </c>
      <c r="AH127" s="13">
        <v>124</v>
      </c>
      <c r="AJ127"/>
      <c r="AK127"/>
      <c r="AM127" s="13">
        <v>226</v>
      </c>
      <c r="AN127" s="13" t="s">
        <v>274</v>
      </c>
      <c r="AO127" s="13" t="s">
        <v>275</v>
      </c>
      <c r="AP127" s="13" t="s">
        <v>62</v>
      </c>
      <c r="AQ127" s="14"/>
    </row>
    <row r="128" spans="1:43" ht="17.25" thickTop="1" thickBot="1" x14ac:dyDescent="0.3">
      <c r="A128" s="13"/>
      <c r="B128" s="13">
        <v>125</v>
      </c>
      <c r="C128" s="34" t="e">
        <f t="shared" si="25"/>
        <v>#N/A</v>
      </c>
      <c r="D128" s="34" t="e">
        <f t="shared" si="26"/>
        <v>#N/A</v>
      </c>
      <c r="E128" s="35" t="e">
        <f t="shared" si="27"/>
        <v>#N/A</v>
      </c>
      <c r="F128" s="36" t="s">
        <v>168</v>
      </c>
      <c r="AG128" s="39" t="e">
        <f>E128&amp;" "&amp;COUNTIF($E$4:$E128,E128)</f>
        <v>#N/A</v>
      </c>
      <c r="AH128" s="13">
        <v>125</v>
      </c>
      <c r="AJ128"/>
      <c r="AK128"/>
      <c r="AM128" s="13">
        <v>227</v>
      </c>
      <c r="AN128" s="13" t="s">
        <v>276</v>
      </c>
      <c r="AO128" s="13" t="s">
        <v>277</v>
      </c>
      <c r="AP128" s="13" t="s">
        <v>62</v>
      </c>
      <c r="AQ128" s="14"/>
    </row>
    <row r="129" spans="1:43" ht="17.25" thickTop="1" thickBot="1" x14ac:dyDescent="0.3">
      <c r="A129" s="13"/>
      <c r="B129" s="13">
        <v>126</v>
      </c>
      <c r="C129" s="34" t="e">
        <f t="shared" si="25"/>
        <v>#N/A</v>
      </c>
      <c r="D129" s="34" t="e">
        <f t="shared" si="26"/>
        <v>#N/A</v>
      </c>
      <c r="E129" s="35" t="e">
        <f t="shared" si="27"/>
        <v>#N/A</v>
      </c>
      <c r="F129" s="36" t="s">
        <v>168</v>
      </c>
      <c r="AG129" s="39" t="e">
        <f>E129&amp;" "&amp;COUNTIF($E$4:$E129,E129)</f>
        <v>#N/A</v>
      </c>
      <c r="AH129" s="13">
        <v>126</v>
      </c>
      <c r="AK129"/>
      <c r="AM129" s="13">
        <v>228</v>
      </c>
      <c r="AN129" s="13" t="s">
        <v>278</v>
      </c>
      <c r="AO129" s="13" t="s">
        <v>16</v>
      </c>
      <c r="AP129" s="13" t="s">
        <v>62</v>
      </c>
      <c r="AQ129" s="14"/>
    </row>
    <row r="130" spans="1:43" ht="17.25" thickTop="1" thickBot="1" x14ac:dyDescent="0.3">
      <c r="A130" s="13"/>
      <c r="B130" s="13">
        <v>127</v>
      </c>
      <c r="C130" s="34" t="e">
        <f t="shared" si="25"/>
        <v>#N/A</v>
      </c>
      <c r="D130" s="34" t="e">
        <f t="shared" si="26"/>
        <v>#N/A</v>
      </c>
      <c r="E130" s="35" t="e">
        <f t="shared" si="27"/>
        <v>#N/A</v>
      </c>
      <c r="F130" s="36" t="s">
        <v>168</v>
      </c>
      <c r="AG130" s="39" t="e">
        <f>E130&amp;" "&amp;COUNTIF($E$4:$E130,E130)</f>
        <v>#N/A</v>
      </c>
      <c r="AH130" s="13">
        <v>127</v>
      </c>
      <c r="AK130"/>
      <c r="AM130" s="13">
        <v>229</v>
      </c>
      <c r="AN130" s="13" t="s">
        <v>31</v>
      </c>
      <c r="AO130" s="13" t="s">
        <v>279</v>
      </c>
      <c r="AP130" s="13" t="s">
        <v>62</v>
      </c>
      <c r="AQ130" s="14"/>
    </row>
    <row r="131" spans="1:43" ht="17.25" thickTop="1" thickBot="1" x14ac:dyDescent="0.3">
      <c r="A131" s="13"/>
      <c r="B131" s="13">
        <v>128</v>
      </c>
      <c r="C131" s="34" t="e">
        <f t="shared" si="25"/>
        <v>#N/A</v>
      </c>
      <c r="D131" s="34" t="e">
        <f t="shared" si="26"/>
        <v>#N/A</v>
      </c>
      <c r="E131" s="35" t="e">
        <f t="shared" si="27"/>
        <v>#N/A</v>
      </c>
      <c r="F131" s="36" t="s">
        <v>168</v>
      </c>
      <c r="AG131" s="39" t="e">
        <f>E131&amp;" "&amp;COUNTIF($E$4:$E131,E131)</f>
        <v>#N/A</v>
      </c>
      <c r="AH131" s="13">
        <v>128</v>
      </c>
      <c r="AQ131"/>
    </row>
    <row r="132" spans="1:43" ht="17.25" thickTop="1" thickBot="1" x14ac:dyDescent="0.3">
      <c r="A132" s="13"/>
      <c r="B132" s="13">
        <v>129</v>
      </c>
      <c r="C132" s="34" t="e">
        <f t="shared" ref="C132:C185" si="29">VLOOKUP($A132,$AM:$AP,2,FALSE)</f>
        <v>#N/A</v>
      </c>
      <c r="D132" s="34" t="e">
        <f t="shared" ref="D132:D185" si="30">VLOOKUP($A132,$AM:$AP,3,FALSE)</f>
        <v>#N/A</v>
      </c>
      <c r="E132" s="35" t="e">
        <f t="shared" ref="E132:E185" si="31">VLOOKUP($A132,$AM:$AP,4,FALSE)</f>
        <v>#N/A</v>
      </c>
      <c r="F132" s="36" t="s">
        <v>168</v>
      </c>
      <c r="AG132" s="39" t="e">
        <f>E132&amp;" "&amp;COUNTIF($E$4:$E132,E132)</f>
        <v>#N/A</v>
      </c>
      <c r="AH132" s="13">
        <v>129</v>
      </c>
      <c r="AO132"/>
      <c r="AP132"/>
      <c r="AQ132"/>
    </row>
    <row r="133" spans="1:43" ht="17.25" thickTop="1" thickBot="1" x14ac:dyDescent="0.3">
      <c r="A133" s="13"/>
      <c r="B133" s="13">
        <v>130</v>
      </c>
      <c r="C133" s="34" t="e">
        <f t="shared" si="29"/>
        <v>#N/A</v>
      </c>
      <c r="D133" s="34" t="e">
        <f t="shared" si="30"/>
        <v>#N/A</v>
      </c>
      <c r="E133" s="35" t="e">
        <f t="shared" si="31"/>
        <v>#N/A</v>
      </c>
      <c r="F133" s="36" t="s">
        <v>168</v>
      </c>
      <c r="AG133" s="39" t="e">
        <f>E133&amp;" "&amp;COUNTIF($E$4:$E133,E133)</f>
        <v>#N/A</v>
      </c>
      <c r="AH133" s="13">
        <v>130</v>
      </c>
      <c r="AO133"/>
      <c r="AP133"/>
      <c r="AQ133"/>
    </row>
    <row r="134" spans="1:43" ht="17.25" thickTop="1" thickBot="1" x14ac:dyDescent="0.3">
      <c r="A134" s="13"/>
      <c r="B134" s="13">
        <v>131</v>
      </c>
      <c r="C134" s="34" t="e">
        <f t="shared" si="29"/>
        <v>#N/A</v>
      </c>
      <c r="D134" s="34" t="e">
        <f t="shared" si="30"/>
        <v>#N/A</v>
      </c>
      <c r="E134" s="35" t="e">
        <f t="shared" si="31"/>
        <v>#N/A</v>
      </c>
      <c r="AG134" s="39" t="e">
        <f>E134&amp;" "&amp;COUNTIF($E$4:$E134,E134)</f>
        <v>#N/A</v>
      </c>
      <c r="AH134" s="13">
        <v>131</v>
      </c>
      <c r="AO134"/>
      <c r="AP134"/>
      <c r="AQ134"/>
    </row>
    <row r="135" spans="1:43" ht="17.25" thickTop="1" thickBot="1" x14ac:dyDescent="0.3">
      <c r="A135" s="13"/>
      <c r="B135" s="13">
        <v>132</v>
      </c>
      <c r="C135" s="34" t="e">
        <f t="shared" si="29"/>
        <v>#N/A</v>
      </c>
      <c r="D135" s="34" t="e">
        <f t="shared" si="30"/>
        <v>#N/A</v>
      </c>
      <c r="E135" s="35" t="e">
        <f t="shared" si="31"/>
        <v>#N/A</v>
      </c>
      <c r="AG135" s="39" t="e">
        <f>E135&amp;" "&amp;COUNTIF($E$4:$E135,E135)</f>
        <v>#N/A</v>
      </c>
      <c r="AH135" s="13">
        <v>132</v>
      </c>
      <c r="AO135"/>
      <c r="AP135"/>
      <c r="AQ135"/>
    </row>
    <row r="136" spans="1:43" ht="17.25" thickTop="1" thickBot="1" x14ac:dyDescent="0.3">
      <c r="A136" s="13"/>
      <c r="B136" s="13">
        <v>133</v>
      </c>
      <c r="C136" s="34" t="e">
        <f t="shared" si="29"/>
        <v>#N/A</v>
      </c>
      <c r="D136" s="34" t="e">
        <f t="shared" si="30"/>
        <v>#N/A</v>
      </c>
      <c r="E136" s="35" t="e">
        <f t="shared" si="31"/>
        <v>#N/A</v>
      </c>
      <c r="AG136" s="39" t="e">
        <f>E136&amp;" "&amp;COUNTIF($E$4:$E136,E136)</f>
        <v>#N/A</v>
      </c>
      <c r="AH136" s="13">
        <v>133</v>
      </c>
      <c r="AO136"/>
      <c r="AP136"/>
      <c r="AQ136"/>
    </row>
    <row r="137" spans="1:43" ht="17.25" thickTop="1" thickBot="1" x14ac:dyDescent="0.3">
      <c r="A137" s="13"/>
      <c r="B137" s="13">
        <v>134</v>
      </c>
      <c r="C137" s="34" t="e">
        <f t="shared" si="29"/>
        <v>#N/A</v>
      </c>
      <c r="D137" s="34" t="e">
        <f t="shared" si="30"/>
        <v>#N/A</v>
      </c>
      <c r="E137" s="35" t="e">
        <f t="shared" si="31"/>
        <v>#N/A</v>
      </c>
      <c r="AG137" s="39" t="e">
        <f>E137&amp;" "&amp;COUNTIF($E$4:$E137,E137)</f>
        <v>#N/A</v>
      </c>
      <c r="AH137" s="13">
        <v>134</v>
      </c>
      <c r="AO137"/>
      <c r="AP137"/>
      <c r="AQ137"/>
    </row>
    <row r="138" spans="1:43" ht="17.25" thickTop="1" thickBot="1" x14ac:dyDescent="0.3">
      <c r="A138" s="13"/>
      <c r="B138" s="13">
        <v>135</v>
      </c>
      <c r="C138" s="34" t="e">
        <f t="shared" si="29"/>
        <v>#N/A</v>
      </c>
      <c r="D138" s="34" t="e">
        <f t="shared" si="30"/>
        <v>#N/A</v>
      </c>
      <c r="E138" s="35" t="e">
        <f t="shared" si="31"/>
        <v>#N/A</v>
      </c>
      <c r="AG138" s="39" t="e">
        <f>E138&amp;" "&amp;COUNTIF($E$4:$E138,E138)</f>
        <v>#N/A</v>
      </c>
      <c r="AH138" s="13">
        <v>135</v>
      </c>
      <c r="AO138"/>
      <c r="AP138"/>
      <c r="AQ138"/>
    </row>
    <row r="139" spans="1:43" ht="17.25" thickTop="1" thickBot="1" x14ac:dyDescent="0.3">
      <c r="A139" s="13"/>
      <c r="B139" s="13">
        <v>136</v>
      </c>
      <c r="C139" s="34" t="e">
        <f t="shared" si="29"/>
        <v>#N/A</v>
      </c>
      <c r="D139" s="34" t="e">
        <f t="shared" si="30"/>
        <v>#N/A</v>
      </c>
      <c r="E139" s="35" t="e">
        <f t="shared" si="31"/>
        <v>#N/A</v>
      </c>
      <c r="AG139" s="39" t="e">
        <f>E139&amp;" "&amp;COUNTIF($E$4:$E139,E139)</f>
        <v>#N/A</v>
      </c>
      <c r="AH139" s="13">
        <v>136</v>
      </c>
      <c r="AO139"/>
      <c r="AP139"/>
      <c r="AQ139"/>
    </row>
    <row r="140" spans="1:43" ht="17.25" thickTop="1" thickBot="1" x14ac:dyDescent="0.3">
      <c r="A140" s="13"/>
      <c r="B140" s="13">
        <v>137</v>
      </c>
      <c r="C140" s="34" t="e">
        <f t="shared" si="29"/>
        <v>#N/A</v>
      </c>
      <c r="D140" s="34" t="e">
        <f t="shared" si="30"/>
        <v>#N/A</v>
      </c>
      <c r="E140" s="35" t="e">
        <f t="shared" si="31"/>
        <v>#N/A</v>
      </c>
      <c r="AG140" s="39" t="e">
        <f>E140&amp;" "&amp;COUNTIF($E$4:$E140,E140)</f>
        <v>#N/A</v>
      </c>
      <c r="AH140" s="13">
        <v>137</v>
      </c>
      <c r="AO140"/>
      <c r="AP140"/>
      <c r="AQ140"/>
    </row>
    <row r="141" spans="1:43" ht="17.25" thickTop="1" thickBot="1" x14ac:dyDescent="0.3">
      <c r="A141" s="13"/>
      <c r="B141" s="13">
        <v>138</v>
      </c>
      <c r="C141" s="34" t="e">
        <f t="shared" si="29"/>
        <v>#N/A</v>
      </c>
      <c r="D141" s="34" t="e">
        <f t="shared" si="30"/>
        <v>#N/A</v>
      </c>
      <c r="E141" s="35" t="e">
        <f t="shared" si="31"/>
        <v>#N/A</v>
      </c>
      <c r="AG141" s="39" t="e">
        <f>E141&amp;" "&amp;COUNTIF($E$4:$E141,E141)</f>
        <v>#N/A</v>
      </c>
      <c r="AH141" s="13">
        <v>138</v>
      </c>
      <c r="AO141"/>
      <c r="AP141"/>
      <c r="AQ141"/>
    </row>
    <row r="142" spans="1:43" ht="17.25" thickTop="1" thickBot="1" x14ac:dyDescent="0.3">
      <c r="A142" s="13"/>
      <c r="B142" s="13">
        <v>139</v>
      </c>
      <c r="C142" s="34" t="e">
        <f t="shared" si="29"/>
        <v>#N/A</v>
      </c>
      <c r="D142" s="34" t="e">
        <f t="shared" si="30"/>
        <v>#N/A</v>
      </c>
      <c r="E142" s="35" t="e">
        <f t="shared" si="31"/>
        <v>#N/A</v>
      </c>
      <c r="AG142" s="39" t="e">
        <f>E142&amp;" "&amp;COUNTIF($E$4:$E142,E142)</f>
        <v>#N/A</v>
      </c>
      <c r="AH142" s="13">
        <v>139</v>
      </c>
      <c r="AO142"/>
      <c r="AP142"/>
      <c r="AQ142"/>
    </row>
    <row r="143" spans="1:43" ht="17.25" thickTop="1" thickBot="1" x14ac:dyDescent="0.3">
      <c r="A143" s="13"/>
      <c r="B143" s="13">
        <v>140</v>
      </c>
      <c r="C143" s="34" t="e">
        <f t="shared" si="29"/>
        <v>#N/A</v>
      </c>
      <c r="D143" s="34" t="e">
        <f t="shared" si="30"/>
        <v>#N/A</v>
      </c>
      <c r="E143" s="35" t="e">
        <f t="shared" si="31"/>
        <v>#N/A</v>
      </c>
      <c r="AG143" s="39" t="e">
        <f>E143&amp;" "&amp;COUNTIF($E$4:$E143,E143)</f>
        <v>#N/A</v>
      </c>
      <c r="AH143" s="13">
        <v>140</v>
      </c>
      <c r="AO143"/>
      <c r="AP143"/>
      <c r="AQ143"/>
    </row>
    <row r="144" spans="1:43" ht="17.25" thickTop="1" thickBot="1" x14ac:dyDescent="0.3">
      <c r="A144" s="13"/>
      <c r="B144" s="13">
        <v>141</v>
      </c>
      <c r="C144" s="34" t="e">
        <f t="shared" si="29"/>
        <v>#N/A</v>
      </c>
      <c r="D144" s="34" t="e">
        <f t="shared" si="30"/>
        <v>#N/A</v>
      </c>
      <c r="E144" s="35" t="e">
        <f t="shared" si="31"/>
        <v>#N/A</v>
      </c>
      <c r="AG144" s="39" t="e">
        <f>E144&amp;" "&amp;COUNTIF($E$4:$E144,E144)</f>
        <v>#N/A</v>
      </c>
      <c r="AH144" s="13">
        <v>141</v>
      </c>
      <c r="AO144"/>
      <c r="AP144"/>
      <c r="AQ144"/>
    </row>
    <row r="145" spans="1:43" ht="17.25" thickTop="1" thickBot="1" x14ac:dyDescent="0.3">
      <c r="A145" s="13"/>
      <c r="B145" s="13">
        <v>142</v>
      </c>
      <c r="C145" s="34" t="e">
        <f t="shared" si="29"/>
        <v>#N/A</v>
      </c>
      <c r="D145" s="34" t="e">
        <f t="shared" si="30"/>
        <v>#N/A</v>
      </c>
      <c r="E145" s="35" t="e">
        <f t="shared" si="31"/>
        <v>#N/A</v>
      </c>
      <c r="AG145" s="39" t="e">
        <f>E145&amp;" "&amp;COUNTIF($E$4:$E145,E145)</f>
        <v>#N/A</v>
      </c>
      <c r="AH145" s="13">
        <v>142</v>
      </c>
      <c r="AO145"/>
      <c r="AP145"/>
      <c r="AQ145"/>
    </row>
    <row r="146" spans="1:43" ht="17.25" thickTop="1" thickBot="1" x14ac:dyDescent="0.3">
      <c r="A146" s="13"/>
      <c r="B146" s="13">
        <v>143</v>
      </c>
      <c r="C146" s="34" t="e">
        <f t="shared" si="29"/>
        <v>#N/A</v>
      </c>
      <c r="D146" s="34" t="e">
        <f t="shared" si="30"/>
        <v>#N/A</v>
      </c>
      <c r="E146" s="35" t="e">
        <f t="shared" si="31"/>
        <v>#N/A</v>
      </c>
      <c r="AG146" s="39" t="e">
        <f>E146&amp;" "&amp;COUNTIF($E$4:$E146,E146)</f>
        <v>#N/A</v>
      </c>
      <c r="AH146" s="13">
        <v>143</v>
      </c>
      <c r="AO146"/>
      <c r="AP146"/>
      <c r="AQ146"/>
    </row>
    <row r="147" spans="1:43" ht="17.25" thickTop="1" thickBot="1" x14ac:dyDescent="0.3">
      <c r="A147" s="13"/>
      <c r="B147" s="13">
        <v>144</v>
      </c>
      <c r="C147" s="34" t="e">
        <f t="shared" si="29"/>
        <v>#N/A</v>
      </c>
      <c r="D147" s="34" t="e">
        <f t="shared" si="30"/>
        <v>#N/A</v>
      </c>
      <c r="E147" s="35" t="e">
        <f t="shared" si="31"/>
        <v>#N/A</v>
      </c>
      <c r="AG147" s="39" t="e">
        <f>E147&amp;" "&amp;COUNTIF($E$4:$E147,E147)</f>
        <v>#N/A</v>
      </c>
      <c r="AH147" s="13">
        <v>144</v>
      </c>
      <c r="AO147"/>
      <c r="AP147"/>
      <c r="AQ147"/>
    </row>
    <row r="148" spans="1:43" ht="17.25" thickTop="1" thickBot="1" x14ac:dyDescent="0.3">
      <c r="A148" s="13"/>
      <c r="B148" s="13">
        <v>145</v>
      </c>
      <c r="C148" s="34" t="e">
        <f t="shared" si="29"/>
        <v>#N/A</v>
      </c>
      <c r="D148" s="34" t="e">
        <f t="shared" si="30"/>
        <v>#N/A</v>
      </c>
      <c r="E148" s="35" t="e">
        <f t="shared" si="31"/>
        <v>#N/A</v>
      </c>
      <c r="AG148" s="39" t="e">
        <f>E148&amp;" "&amp;COUNTIF($E$4:$E148,E148)</f>
        <v>#N/A</v>
      </c>
      <c r="AH148" s="13">
        <v>145</v>
      </c>
      <c r="AO148"/>
      <c r="AP148"/>
      <c r="AQ148"/>
    </row>
    <row r="149" spans="1:43" ht="17.25" thickTop="1" thickBot="1" x14ac:dyDescent="0.3">
      <c r="A149" s="13"/>
      <c r="B149" s="13">
        <v>146</v>
      </c>
      <c r="C149" s="34" t="e">
        <f t="shared" si="29"/>
        <v>#N/A</v>
      </c>
      <c r="D149" s="34" t="e">
        <f t="shared" si="30"/>
        <v>#N/A</v>
      </c>
      <c r="E149" s="35" t="e">
        <f t="shared" si="31"/>
        <v>#N/A</v>
      </c>
      <c r="AG149" s="39" t="e">
        <f>E149&amp;" "&amp;COUNTIF($E$4:$E149,E149)</f>
        <v>#N/A</v>
      </c>
      <c r="AH149" s="13">
        <v>146</v>
      </c>
      <c r="AO149"/>
      <c r="AP149"/>
      <c r="AQ149"/>
    </row>
    <row r="150" spans="1:43" ht="17.25" thickTop="1" thickBot="1" x14ac:dyDescent="0.3">
      <c r="A150" s="13"/>
      <c r="B150" s="13">
        <v>147</v>
      </c>
      <c r="C150" s="34" t="e">
        <f t="shared" si="29"/>
        <v>#N/A</v>
      </c>
      <c r="D150" s="34" t="e">
        <f t="shared" si="30"/>
        <v>#N/A</v>
      </c>
      <c r="E150" s="35" t="e">
        <f t="shared" si="31"/>
        <v>#N/A</v>
      </c>
      <c r="AG150" s="39" t="e">
        <f>E150&amp;" "&amp;COUNTIF($E$4:$E150,E150)</f>
        <v>#N/A</v>
      </c>
      <c r="AH150" s="13">
        <v>147</v>
      </c>
      <c r="AO150"/>
      <c r="AP150"/>
      <c r="AQ150"/>
    </row>
    <row r="151" spans="1:43" ht="17.25" thickTop="1" thickBot="1" x14ac:dyDescent="0.3">
      <c r="A151" s="13"/>
      <c r="B151" s="13">
        <v>148</v>
      </c>
      <c r="C151" s="34" t="e">
        <f t="shared" si="29"/>
        <v>#N/A</v>
      </c>
      <c r="D151" s="34" t="e">
        <f t="shared" si="30"/>
        <v>#N/A</v>
      </c>
      <c r="E151" s="35" t="e">
        <f t="shared" si="31"/>
        <v>#N/A</v>
      </c>
      <c r="AG151" s="39" t="e">
        <f>E151&amp;" "&amp;COUNTIF($E$4:$E151,E151)</f>
        <v>#N/A</v>
      </c>
      <c r="AH151" s="13">
        <v>148</v>
      </c>
      <c r="AO151"/>
      <c r="AP151"/>
      <c r="AQ151"/>
    </row>
    <row r="152" spans="1:43" ht="17.25" thickTop="1" thickBot="1" x14ac:dyDescent="0.3">
      <c r="A152" s="13"/>
      <c r="B152" s="13">
        <v>149</v>
      </c>
      <c r="C152" s="34" t="e">
        <f t="shared" si="29"/>
        <v>#N/A</v>
      </c>
      <c r="D152" s="34" t="e">
        <f t="shared" si="30"/>
        <v>#N/A</v>
      </c>
      <c r="E152" s="35" t="e">
        <f t="shared" si="31"/>
        <v>#N/A</v>
      </c>
      <c r="AG152" s="39" t="e">
        <f>E152&amp;" "&amp;COUNTIF($E$4:$E152,E152)</f>
        <v>#N/A</v>
      </c>
      <c r="AH152" s="13">
        <v>149</v>
      </c>
      <c r="AO152"/>
      <c r="AP152"/>
      <c r="AQ152"/>
    </row>
    <row r="153" spans="1:43" ht="17.25" thickTop="1" thickBot="1" x14ac:dyDescent="0.3">
      <c r="A153" s="13"/>
      <c r="B153" s="13">
        <v>150</v>
      </c>
      <c r="C153" s="34" t="e">
        <f t="shared" si="29"/>
        <v>#N/A</v>
      </c>
      <c r="D153" s="34" t="e">
        <f t="shared" si="30"/>
        <v>#N/A</v>
      </c>
      <c r="E153" s="35" t="e">
        <f t="shared" si="31"/>
        <v>#N/A</v>
      </c>
      <c r="AG153" s="39" t="e">
        <f>E153&amp;" "&amp;COUNTIF($E$4:$E153,E153)</f>
        <v>#N/A</v>
      </c>
      <c r="AH153" s="13">
        <v>150</v>
      </c>
      <c r="AO153"/>
      <c r="AP153"/>
      <c r="AQ153"/>
    </row>
    <row r="154" spans="1:43" ht="17.25" thickTop="1" thickBot="1" x14ac:dyDescent="0.3">
      <c r="A154" s="13"/>
      <c r="B154" s="13">
        <v>151</v>
      </c>
      <c r="C154" s="34" t="e">
        <f t="shared" si="29"/>
        <v>#N/A</v>
      </c>
      <c r="D154" s="34" t="e">
        <f t="shared" si="30"/>
        <v>#N/A</v>
      </c>
      <c r="E154" s="35" t="e">
        <f t="shared" si="31"/>
        <v>#N/A</v>
      </c>
      <c r="AG154" s="39" t="e">
        <f>E154&amp;" "&amp;COUNTIF($E$4:$E154,E154)</f>
        <v>#N/A</v>
      </c>
      <c r="AH154" s="13">
        <v>151</v>
      </c>
      <c r="AO154"/>
      <c r="AP154"/>
      <c r="AQ154"/>
    </row>
    <row r="155" spans="1:43" ht="17.25" thickTop="1" thickBot="1" x14ac:dyDescent="0.3">
      <c r="A155" s="13"/>
      <c r="B155" s="13">
        <v>152</v>
      </c>
      <c r="C155" s="34" t="e">
        <f t="shared" si="29"/>
        <v>#N/A</v>
      </c>
      <c r="D155" s="34" t="e">
        <f t="shared" si="30"/>
        <v>#N/A</v>
      </c>
      <c r="E155" s="35" t="e">
        <f t="shared" si="31"/>
        <v>#N/A</v>
      </c>
      <c r="AG155" s="39" t="e">
        <f>E155&amp;" "&amp;COUNTIF($E$4:$E155,E155)</f>
        <v>#N/A</v>
      </c>
      <c r="AH155" s="13">
        <v>152</v>
      </c>
      <c r="AO155"/>
      <c r="AP155"/>
      <c r="AQ155"/>
    </row>
    <row r="156" spans="1:43" ht="17.25" thickTop="1" thickBot="1" x14ac:dyDescent="0.3">
      <c r="A156" s="13"/>
      <c r="B156" s="13">
        <v>153</v>
      </c>
      <c r="C156" s="34" t="e">
        <f t="shared" si="29"/>
        <v>#N/A</v>
      </c>
      <c r="D156" s="34" t="e">
        <f t="shared" si="30"/>
        <v>#N/A</v>
      </c>
      <c r="E156" s="35" t="e">
        <f t="shared" si="31"/>
        <v>#N/A</v>
      </c>
      <c r="AG156" s="39" t="e">
        <f>E156&amp;" "&amp;COUNTIF($E$4:$E156,E156)</f>
        <v>#N/A</v>
      </c>
      <c r="AH156" s="13">
        <v>153</v>
      </c>
      <c r="AO156"/>
      <c r="AP156"/>
      <c r="AQ156"/>
    </row>
    <row r="157" spans="1:43" ht="17.25" thickTop="1" thickBot="1" x14ac:dyDescent="0.3">
      <c r="A157" s="13"/>
      <c r="B157" s="13">
        <v>154</v>
      </c>
      <c r="C157" s="34" t="e">
        <f t="shared" si="29"/>
        <v>#N/A</v>
      </c>
      <c r="D157" s="34" t="e">
        <f t="shared" si="30"/>
        <v>#N/A</v>
      </c>
      <c r="E157" s="35" t="e">
        <f t="shared" si="31"/>
        <v>#N/A</v>
      </c>
      <c r="AG157" s="39" t="e">
        <f>E157&amp;" "&amp;COUNTIF($E$4:$E157,E157)</f>
        <v>#N/A</v>
      </c>
      <c r="AH157" s="13">
        <v>154</v>
      </c>
      <c r="AO157"/>
      <c r="AP157"/>
      <c r="AQ157"/>
    </row>
    <row r="158" spans="1:43" ht="17.25" thickTop="1" thickBot="1" x14ac:dyDescent="0.3">
      <c r="A158" s="13"/>
      <c r="B158" s="13">
        <v>155</v>
      </c>
      <c r="C158" s="34" t="e">
        <f t="shared" si="29"/>
        <v>#N/A</v>
      </c>
      <c r="D158" s="34" t="e">
        <f t="shared" si="30"/>
        <v>#N/A</v>
      </c>
      <c r="E158" s="35" t="e">
        <f t="shared" si="31"/>
        <v>#N/A</v>
      </c>
      <c r="AG158" s="39" t="e">
        <f>E158&amp;" "&amp;COUNTIF($E$4:$E158,E158)</f>
        <v>#N/A</v>
      </c>
      <c r="AH158" s="13">
        <v>155</v>
      </c>
      <c r="AO158"/>
      <c r="AP158"/>
      <c r="AQ158"/>
    </row>
    <row r="159" spans="1:43" ht="17.25" thickTop="1" thickBot="1" x14ac:dyDescent="0.3">
      <c r="A159" s="13"/>
      <c r="B159" s="13">
        <v>156</v>
      </c>
      <c r="C159" s="34" t="e">
        <f t="shared" si="29"/>
        <v>#N/A</v>
      </c>
      <c r="D159" s="34" t="e">
        <f t="shared" si="30"/>
        <v>#N/A</v>
      </c>
      <c r="E159" s="35" t="e">
        <f t="shared" si="31"/>
        <v>#N/A</v>
      </c>
      <c r="AG159" s="39" t="e">
        <f>E159&amp;" "&amp;COUNTIF($E$4:$E159,E159)</f>
        <v>#N/A</v>
      </c>
      <c r="AH159" s="13">
        <v>156</v>
      </c>
      <c r="AO159"/>
      <c r="AP159"/>
      <c r="AQ159"/>
    </row>
    <row r="160" spans="1:43" ht="17.25" thickTop="1" thickBot="1" x14ac:dyDescent="0.3">
      <c r="A160" s="13"/>
      <c r="B160" s="13">
        <v>157</v>
      </c>
      <c r="C160" s="34" t="e">
        <f t="shared" si="29"/>
        <v>#N/A</v>
      </c>
      <c r="D160" s="34" t="e">
        <f t="shared" si="30"/>
        <v>#N/A</v>
      </c>
      <c r="E160" s="35" t="e">
        <f t="shared" si="31"/>
        <v>#N/A</v>
      </c>
      <c r="AG160" s="39" t="e">
        <f>E160&amp;" "&amp;COUNTIF($E$4:$E160,E160)</f>
        <v>#N/A</v>
      </c>
      <c r="AH160" s="13">
        <v>157</v>
      </c>
      <c r="AO160"/>
      <c r="AP160"/>
      <c r="AQ160"/>
    </row>
    <row r="161" spans="1:43" ht="17.25" thickTop="1" thickBot="1" x14ac:dyDescent="0.3">
      <c r="A161" s="13"/>
      <c r="B161" s="13">
        <v>158</v>
      </c>
      <c r="C161" s="34" t="e">
        <f t="shared" si="29"/>
        <v>#N/A</v>
      </c>
      <c r="D161" s="34" t="e">
        <f t="shared" si="30"/>
        <v>#N/A</v>
      </c>
      <c r="E161" s="35" t="e">
        <f t="shared" si="31"/>
        <v>#N/A</v>
      </c>
      <c r="AG161" s="39" t="e">
        <f>E161&amp;" "&amp;COUNTIF($E$4:$E161,E161)</f>
        <v>#N/A</v>
      </c>
      <c r="AH161" s="13">
        <v>158</v>
      </c>
      <c r="AO161"/>
      <c r="AP161"/>
      <c r="AQ161"/>
    </row>
    <row r="162" spans="1:43" ht="17.25" thickTop="1" thickBot="1" x14ac:dyDescent="0.3">
      <c r="A162" s="13"/>
      <c r="B162" s="13">
        <v>159</v>
      </c>
      <c r="C162" s="34" t="e">
        <f t="shared" si="29"/>
        <v>#N/A</v>
      </c>
      <c r="D162" s="34" t="e">
        <f t="shared" si="30"/>
        <v>#N/A</v>
      </c>
      <c r="E162" s="35" t="e">
        <f t="shared" si="31"/>
        <v>#N/A</v>
      </c>
      <c r="AG162" s="39" t="e">
        <f>E162&amp;" "&amp;COUNTIF($E$4:$E162,E162)</f>
        <v>#N/A</v>
      </c>
      <c r="AH162" s="13">
        <v>159</v>
      </c>
      <c r="AO162"/>
      <c r="AP162"/>
      <c r="AQ162"/>
    </row>
    <row r="163" spans="1:43" ht="17.25" thickTop="1" thickBot="1" x14ac:dyDescent="0.3">
      <c r="A163" s="13"/>
      <c r="B163" s="13">
        <v>160</v>
      </c>
      <c r="C163" s="34" t="e">
        <f t="shared" si="29"/>
        <v>#N/A</v>
      </c>
      <c r="D163" s="34" t="e">
        <f t="shared" si="30"/>
        <v>#N/A</v>
      </c>
      <c r="E163" s="35" t="e">
        <f t="shared" si="31"/>
        <v>#N/A</v>
      </c>
      <c r="AG163" s="39" t="e">
        <f>E163&amp;" "&amp;COUNTIF($E$4:$E163,E163)</f>
        <v>#N/A</v>
      </c>
      <c r="AH163" s="13">
        <v>160</v>
      </c>
      <c r="AO163"/>
      <c r="AP163"/>
      <c r="AQ163"/>
    </row>
    <row r="164" spans="1:43" ht="17.25" thickTop="1" thickBot="1" x14ac:dyDescent="0.3">
      <c r="A164" s="13"/>
      <c r="B164" s="13">
        <v>161</v>
      </c>
      <c r="C164" s="34" t="e">
        <f t="shared" si="29"/>
        <v>#N/A</v>
      </c>
      <c r="D164" s="34" t="e">
        <f t="shared" si="30"/>
        <v>#N/A</v>
      </c>
      <c r="E164" s="35" t="e">
        <f t="shared" si="31"/>
        <v>#N/A</v>
      </c>
      <c r="AG164" s="39" t="e">
        <f>E164&amp;" "&amp;COUNTIF($E$4:$E164,E164)</f>
        <v>#N/A</v>
      </c>
      <c r="AH164" s="13">
        <v>161</v>
      </c>
      <c r="AO164"/>
      <c r="AP164"/>
      <c r="AQ164"/>
    </row>
    <row r="165" spans="1:43" ht="17.25" thickTop="1" thickBot="1" x14ac:dyDescent="0.3">
      <c r="A165" s="13"/>
      <c r="B165" s="13">
        <v>162</v>
      </c>
      <c r="C165" s="34" t="e">
        <f t="shared" si="29"/>
        <v>#N/A</v>
      </c>
      <c r="D165" s="34" t="e">
        <f t="shared" si="30"/>
        <v>#N/A</v>
      </c>
      <c r="E165" s="35" t="e">
        <f t="shared" si="31"/>
        <v>#N/A</v>
      </c>
      <c r="AG165" s="39" t="e">
        <f>E165&amp;" "&amp;COUNTIF($E$4:$E165,E165)</f>
        <v>#N/A</v>
      </c>
      <c r="AH165" s="13">
        <v>162</v>
      </c>
      <c r="AO165"/>
      <c r="AP165"/>
      <c r="AQ165"/>
    </row>
    <row r="166" spans="1:43" ht="17.25" thickTop="1" thickBot="1" x14ac:dyDescent="0.3">
      <c r="A166" s="13"/>
      <c r="B166" s="13">
        <v>163</v>
      </c>
      <c r="C166" s="34" t="e">
        <f t="shared" si="29"/>
        <v>#N/A</v>
      </c>
      <c r="D166" s="34" t="e">
        <f t="shared" si="30"/>
        <v>#N/A</v>
      </c>
      <c r="E166" s="35" t="e">
        <f t="shared" si="31"/>
        <v>#N/A</v>
      </c>
      <c r="AG166" s="39" t="e">
        <f>E166&amp;" "&amp;COUNTIF($E$4:$E166,E166)</f>
        <v>#N/A</v>
      </c>
      <c r="AH166" s="13">
        <v>163</v>
      </c>
      <c r="AO166"/>
      <c r="AP166"/>
      <c r="AQ166"/>
    </row>
    <row r="167" spans="1:43" ht="17.25" thickTop="1" thickBot="1" x14ac:dyDescent="0.3">
      <c r="A167" s="13"/>
      <c r="B167" s="13">
        <v>164</v>
      </c>
      <c r="C167" s="34" t="e">
        <f t="shared" si="29"/>
        <v>#N/A</v>
      </c>
      <c r="D167" s="34" t="e">
        <f t="shared" si="30"/>
        <v>#N/A</v>
      </c>
      <c r="E167" s="35" t="e">
        <f t="shared" si="31"/>
        <v>#N/A</v>
      </c>
      <c r="AG167" s="39" t="e">
        <f>E167&amp;" "&amp;COUNTIF($E$4:$E167,E167)</f>
        <v>#N/A</v>
      </c>
      <c r="AH167" s="13">
        <v>164</v>
      </c>
      <c r="AO167"/>
      <c r="AP167"/>
      <c r="AQ167"/>
    </row>
    <row r="168" spans="1:43" ht="17.25" thickTop="1" thickBot="1" x14ac:dyDescent="0.3">
      <c r="A168" s="13"/>
      <c r="B168" s="13">
        <v>165</v>
      </c>
      <c r="C168" s="34" t="e">
        <f t="shared" si="29"/>
        <v>#N/A</v>
      </c>
      <c r="D168" s="34" t="e">
        <f t="shared" si="30"/>
        <v>#N/A</v>
      </c>
      <c r="E168" s="35" t="e">
        <f t="shared" si="31"/>
        <v>#N/A</v>
      </c>
      <c r="AG168" s="39" t="e">
        <f>E168&amp;" "&amp;COUNTIF($E$4:$E168,E168)</f>
        <v>#N/A</v>
      </c>
      <c r="AH168" s="13">
        <v>165</v>
      </c>
      <c r="AO168"/>
      <c r="AP168"/>
      <c r="AQ168"/>
    </row>
    <row r="169" spans="1:43" ht="17.25" thickTop="1" thickBot="1" x14ac:dyDescent="0.3">
      <c r="A169" s="13"/>
      <c r="B169" s="13">
        <v>166</v>
      </c>
      <c r="C169" s="34" t="e">
        <f t="shared" si="29"/>
        <v>#N/A</v>
      </c>
      <c r="D169" s="34" t="e">
        <f t="shared" si="30"/>
        <v>#N/A</v>
      </c>
      <c r="E169" s="35" t="e">
        <f t="shared" si="31"/>
        <v>#N/A</v>
      </c>
      <c r="AG169" s="39" t="e">
        <f>E169&amp;" "&amp;COUNTIF($E$4:$E169,E169)</f>
        <v>#N/A</v>
      </c>
      <c r="AH169" s="13">
        <v>166</v>
      </c>
      <c r="AO169"/>
      <c r="AP169"/>
      <c r="AQ169"/>
    </row>
    <row r="170" spans="1:43" ht="17.25" thickTop="1" thickBot="1" x14ac:dyDescent="0.3">
      <c r="A170" s="13"/>
      <c r="B170" s="13">
        <v>167</v>
      </c>
      <c r="C170" s="34" t="e">
        <f t="shared" si="29"/>
        <v>#N/A</v>
      </c>
      <c r="D170" s="34" t="e">
        <f t="shared" si="30"/>
        <v>#N/A</v>
      </c>
      <c r="E170" s="35" t="e">
        <f t="shared" si="31"/>
        <v>#N/A</v>
      </c>
      <c r="AG170" s="39" t="e">
        <f>E170&amp;" "&amp;COUNTIF($E$4:$E170,E170)</f>
        <v>#N/A</v>
      </c>
      <c r="AH170" s="13">
        <v>167</v>
      </c>
      <c r="AO170"/>
      <c r="AP170"/>
      <c r="AQ170"/>
    </row>
    <row r="171" spans="1:43" ht="17.25" thickTop="1" thickBot="1" x14ac:dyDescent="0.3">
      <c r="A171" s="13"/>
      <c r="B171" s="13">
        <v>168</v>
      </c>
      <c r="C171" s="34" t="e">
        <f t="shared" si="29"/>
        <v>#N/A</v>
      </c>
      <c r="D171" s="34" t="e">
        <f t="shared" si="30"/>
        <v>#N/A</v>
      </c>
      <c r="E171" s="35" t="e">
        <f t="shared" si="31"/>
        <v>#N/A</v>
      </c>
      <c r="AG171" s="39" t="e">
        <f>E171&amp;" "&amp;COUNTIF($E$4:$E171,E171)</f>
        <v>#N/A</v>
      </c>
      <c r="AH171" s="13">
        <v>168</v>
      </c>
      <c r="AO171"/>
      <c r="AP171"/>
      <c r="AQ171"/>
    </row>
    <row r="172" spans="1:43" ht="17.25" thickTop="1" thickBot="1" x14ac:dyDescent="0.3">
      <c r="A172" s="13"/>
      <c r="B172" s="13">
        <v>169</v>
      </c>
      <c r="C172" s="34" t="e">
        <f t="shared" si="29"/>
        <v>#N/A</v>
      </c>
      <c r="D172" s="34" t="e">
        <f t="shared" si="30"/>
        <v>#N/A</v>
      </c>
      <c r="E172" s="35" t="e">
        <f t="shared" si="31"/>
        <v>#N/A</v>
      </c>
      <c r="AG172" s="39" t="e">
        <f>E172&amp;" "&amp;COUNTIF($E$4:$E172,E172)</f>
        <v>#N/A</v>
      </c>
      <c r="AH172" s="13">
        <v>169</v>
      </c>
      <c r="AO172"/>
      <c r="AP172"/>
      <c r="AQ172"/>
    </row>
    <row r="173" spans="1:43" ht="17.25" thickTop="1" thickBot="1" x14ac:dyDescent="0.3">
      <c r="A173" s="13"/>
      <c r="B173" s="13">
        <v>170</v>
      </c>
      <c r="C173" s="34" t="e">
        <f t="shared" si="29"/>
        <v>#N/A</v>
      </c>
      <c r="D173" s="34" t="e">
        <f t="shared" si="30"/>
        <v>#N/A</v>
      </c>
      <c r="E173" s="35" t="e">
        <f t="shared" si="31"/>
        <v>#N/A</v>
      </c>
      <c r="AG173" s="39" t="e">
        <f>E173&amp;" "&amp;COUNTIF($E$4:$E173,E173)</f>
        <v>#N/A</v>
      </c>
      <c r="AH173" s="13">
        <v>170</v>
      </c>
      <c r="AO173"/>
      <c r="AP173"/>
      <c r="AQ173"/>
    </row>
    <row r="174" spans="1:43" ht="17.25" thickTop="1" thickBot="1" x14ac:dyDescent="0.3">
      <c r="A174" s="13"/>
      <c r="B174" s="13">
        <v>171</v>
      </c>
      <c r="C174" s="34" t="e">
        <f t="shared" si="29"/>
        <v>#N/A</v>
      </c>
      <c r="D174" s="34" t="e">
        <f t="shared" si="30"/>
        <v>#N/A</v>
      </c>
      <c r="E174" s="35" t="e">
        <f t="shared" si="31"/>
        <v>#N/A</v>
      </c>
      <c r="AG174" s="39" t="e">
        <f>E174&amp;" "&amp;COUNTIF($E$4:$E174,E174)</f>
        <v>#N/A</v>
      </c>
      <c r="AH174" s="13">
        <v>171</v>
      </c>
      <c r="AO174"/>
      <c r="AP174"/>
      <c r="AQ174"/>
    </row>
    <row r="175" spans="1:43" ht="17.25" thickTop="1" thickBot="1" x14ac:dyDescent="0.3">
      <c r="A175" s="13"/>
      <c r="B175" s="13">
        <v>172</v>
      </c>
      <c r="C175" s="34" t="e">
        <f t="shared" si="29"/>
        <v>#N/A</v>
      </c>
      <c r="D175" s="34" t="e">
        <f t="shared" si="30"/>
        <v>#N/A</v>
      </c>
      <c r="E175" s="35" t="e">
        <f t="shared" si="31"/>
        <v>#N/A</v>
      </c>
      <c r="AG175" s="39" t="e">
        <f>E175&amp;" "&amp;COUNTIF($E$4:$E175,E175)</f>
        <v>#N/A</v>
      </c>
      <c r="AH175" s="13">
        <v>172</v>
      </c>
      <c r="AO175"/>
      <c r="AP175"/>
      <c r="AQ175"/>
    </row>
    <row r="176" spans="1:43" ht="17.25" thickTop="1" thickBot="1" x14ac:dyDescent="0.3">
      <c r="A176" s="13"/>
      <c r="B176" s="13">
        <v>173</v>
      </c>
      <c r="C176" s="34" t="e">
        <f t="shared" si="29"/>
        <v>#N/A</v>
      </c>
      <c r="D176" s="34" t="e">
        <f t="shared" si="30"/>
        <v>#N/A</v>
      </c>
      <c r="E176" s="35" t="e">
        <f t="shared" si="31"/>
        <v>#N/A</v>
      </c>
      <c r="AG176" s="39" t="e">
        <f>E176&amp;" "&amp;COUNTIF($E$4:$E176,E176)</f>
        <v>#N/A</v>
      </c>
      <c r="AH176" s="13">
        <v>173</v>
      </c>
      <c r="AO176"/>
      <c r="AP176"/>
      <c r="AQ176"/>
    </row>
    <row r="177" spans="1:43" ht="17.25" thickTop="1" thickBot="1" x14ac:dyDescent="0.3">
      <c r="A177" s="13"/>
      <c r="B177" s="13">
        <v>174</v>
      </c>
      <c r="C177" s="34" t="e">
        <f t="shared" si="29"/>
        <v>#N/A</v>
      </c>
      <c r="D177" s="34" t="e">
        <f t="shared" si="30"/>
        <v>#N/A</v>
      </c>
      <c r="E177" s="35" t="e">
        <f t="shared" si="31"/>
        <v>#N/A</v>
      </c>
      <c r="AG177" s="39" t="e">
        <f>E177&amp;" "&amp;COUNTIF($E$4:$E177,E177)</f>
        <v>#N/A</v>
      </c>
      <c r="AH177" s="13">
        <v>174</v>
      </c>
      <c r="AO177"/>
      <c r="AP177"/>
      <c r="AQ177"/>
    </row>
    <row r="178" spans="1:43" ht="17.25" thickTop="1" thickBot="1" x14ac:dyDescent="0.3">
      <c r="A178" s="13"/>
      <c r="B178" s="13">
        <v>175</v>
      </c>
      <c r="C178" s="34" t="e">
        <f t="shared" si="29"/>
        <v>#N/A</v>
      </c>
      <c r="D178" s="34" t="e">
        <f t="shared" si="30"/>
        <v>#N/A</v>
      </c>
      <c r="E178" s="35" t="e">
        <f t="shared" si="31"/>
        <v>#N/A</v>
      </c>
      <c r="AG178" s="39" t="e">
        <f>E178&amp;" "&amp;COUNTIF($E$4:$E178,E178)</f>
        <v>#N/A</v>
      </c>
      <c r="AH178" s="13">
        <v>175</v>
      </c>
      <c r="AO178"/>
      <c r="AP178"/>
      <c r="AQ178"/>
    </row>
    <row r="179" spans="1:43" ht="17.25" thickTop="1" thickBot="1" x14ac:dyDescent="0.3">
      <c r="A179" s="13"/>
      <c r="B179" s="13">
        <v>176</v>
      </c>
      <c r="C179" s="34" t="e">
        <f t="shared" si="29"/>
        <v>#N/A</v>
      </c>
      <c r="D179" s="34" t="e">
        <f t="shared" si="30"/>
        <v>#N/A</v>
      </c>
      <c r="E179" s="35" t="e">
        <f t="shared" si="31"/>
        <v>#N/A</v>
      </c>
      <c r="AG179" s="39" t="e">
        <f>E179&amp;" "&amp;COUNTIF($E$4:$E179,E179)</f>
        <v>#N/A</v>
      </c>
      <c r="AH179" s="13">
        <v>176</v>
      </c>
      <c r="AO179"/>
      <c r="AP179"/>
      <c r="AQ179"/>
    </row>
    <row r="180" spans="1:43" ht="17.25" thickTop="1" thickBot="1" x14ac:dyDescent="0.3">
      <c r="A180" s="13"/>
      <c r="B180" s="13">
        <v>177</v>
      </c>
      <c r="C180" s="34" t="e">
        <f t="shared" si="29"/>
        <v>#N/A</v>
      </c>
      <c r="D180" s="34" t="e">
        <f t="shared" si="30"/>
        <v>#N/A</v>
      </c>
      <c r="E180" s="35" t="e">
        <f t="shared" si="31"/>
        <v>#N/A</v>
      </c>
      <c r="AG180" s="39" t="e">
        <f>E180&amp;" "&amp;COUNTIF($E$4:$E180,E180)</f>
        <v>#N/A</v>
      </c>
      <c r="AH180" s="13">
        <v>177</v>
      </c>
      <c r="AO180"/>
      <c r="AP180"/>
      <c r="AQ180"/>
    </row>
    <row r="181" spans="1:43" ht="17.25" thickTop="1" thickBot="1" x14ac:dyDescent="0.3">
      <c r="A181" s="13"/>
      <c r="B181" s="13">
        <v>178</v>
      </c>
      <c r="C181" s="34" t="e">
        <f t="shared" si="29"/>
        <v>#N/A</v>
      </c>
      <c r="D181" s="34" t="e">
        <f t="shared" si="30"/>
        <v>#N/A</v>
      </c>
      <c r="E181" s="35" t="e">
        <f t="shared" si="31"/>
        <v>#N/A</v>
      </c>
      <c r="AG181" s="39" t="e">
        <f>E181&amp;" "&amp;COUNTIF($E$4:$E181,E181)</f>
        <v>#N/A</v>
      </c>
      <c r="AH181" s="13">
        <v>178</v>
      </c>
      <c r="AO181"/>
      <c r="AP181"/>
      <c r="AQ181"/>
    </row>
    <row r="182" spans="1:43" ht="17.25" thickTop="1" thickBot="1" x14ac:dyDescent="0.3">
      <c r="A182" s="13"/>
      <c r="B182" s="13">
        <v>179</v>
      </c>
      <c r="C182" s="34" t="e">
        <f t="shared" si="29"/>
        <v>#N/A</v>
      </c>
      <c r="D182" s="34" t="e">
        <f t="shared" si="30"/>
        <v>#N/A</v>
      </c>
      <c r="E182" s="35" t="e">
        <f t="shared" si="31"/>
        <v>#N/A</v>
      </c>
      <c r="AG182" s="39" t="e">
        <f>E182&amp;" "&amp;COUNTIF($E$4:$E182,E182)</f>
        <v>#N/A</v>
      </c>
      <c r="AH182" s="13">
        <v>179</v>
      </c>
      <c r="AO182"/>
      <c r="AP182"/>
      <c r="AQ182"/>
    </row>
    <row r="183" spans="1:43" ht="17.25" thickTop="1" thickBot="1" x14ac:dyDescent="0.3">
      <c r="A183" s="13"/>
      <c r="B183" s="13">
        <v>180</v>
      </c>
      <c r="C183" s="34" t="e">
        <f t="shared" si="29"/>
        <v>#N/A</v>
      </c>
      <c r="D183" s="34" t="e">
        <f t="shared" si="30"/>
        <v>#N/A</v>
      </c>
      <c r="E183" s="35" t="e">
        <f t="shared" si="31"/>
        <v>#N/A</v>
      </c>
      <c r="AG183" s="39" t="e">
        <f>E183&amp;" "&amp;COUNTIF($E$4:$E183,E183)</f>
        <v>#N/A</v>
      </c>
      <c r="AH183" s="13">
        <v>180</v>
      </c>
      <c r="AO183"/>
      <c r="AP183"/>
      <c r="AQ183"/>
    </row>
    <row r="184" spans="1:43" ht="17.25" thickTop="1" thickBot="1" x14ac:dyDescent="0.3">
      <c r="A184" s="13"/>
      <c r="B184" s="13">
        <v>181</v>
      </c>
      <c r="C184" s="34" t="e">
        <f t="shared" si="29"/>
        <v>#N/A</v>
      </c>
      <c r="D184" s="34" t="e">
        <f t="shared" si="30"/>
        <v>#N/A</v>
      </c>
      <c r="E184" s="35" t="e">
        <f t="shared" si="31"/>
        <v>#N/A</v>
      </c>
      <c r="AG184" s="39" t="e">
        <f>E184&amp;" "&amp;COUNTIF($E$4:$E184,E184)</f>
        <v>#N/A</v>
      </c>
      <c r="AH184" s="13">
        <v>181</v>
      </c>
      <c r="AO184"/>
      <c r="AP184"/>
      <c r="AQ184"/>
    </row>
    <row r="185" spans="1:43" ht="17.25" thickTop="1" thickBot="1" x14ac:dyDescent="0.3">
      <c r="A185" s="13"/>
      <c r="B185" s="13">
        <v>182</v>
      </c>
      <c r="C185" s="34" t="e">
        <f t="shared" si="29"/>
        <v>#N/A</v>
      </c>
      <c r="D185" s="34" t="e">
        <f t="shared" si="30"/>
        <v>#N/A</v>
      </c>
      <c r="E185" s="35" t="e">
        <f t="shared" si="31"/>
        <v>#N/A</v>
      </c>
      <c r="AG185" s="39" t="e">
        <f>E185&amp;" "&amp;COUNTIF($E$4:$E185,E185)</f>
        <v>#N/A</v>
      </c>
      <c r="AH185" s="13">
        <v>182</v>
      </c>
    </row>
    <row r="186" spans="1:43" ht="16.5" thickTop="1" x14ac:dyDescent="0.25"/>
  </sheetData>
  <mergeCells count="13">
    <mergeCell ref="H12:K12"/>
    <mergeCell ref="AS1:AV1"/>
    <mergeCell ref="B2:F2"/>
    <mergeCell ref="J2:M2"/>
    <mergeCell ref="S2:V2"/>
    <mergeCell ref="AA2:AD2"/>
    <mergeCell ref="C3:D3"/>
    <mergeCell ref="B1:F1"/>
    <mergeCell ref="H1:N1"/>
    <mergeCell ref="Q1:W1"/>
    <mergeCell ref="Y1:AE1"/>
    <mergeCell ref="AG1:AH1"/>
    <mergeCell ref="AJ1:AK1"/>
  </mergeCells>
  <printOptions horizontalCentered="1"/>
  <pageMargins left="0.75000000000000011" right="0.75000000000000011" top="1" bottom="1" header="0.5" footer="0.5"/>
  <pageSetup paperSize="9" scale="80" orientation="landscape" horizontalDpi="4294967292" verticalDpi="4294967292"/>
  <headerFooter alignWithMargins="0">
    <oddFooter>&amp;L&amp;"Calibri,Regular"&amp;K000000&amp;G&amp;R&amp;"Calibri,Regular"&amp;K000000&amp;G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SM</vt:lpstr>
      <vt:lpstr>SM!Print_Area</vt:lpstr>
    </vt:vector>
  </TitlesOfParts>
  <Company>University of Edinburgh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BARROWS Jessica</dc:creator>
  <cp:lastModifiedBy>BARROWS Jessica</cp:lastModifiedBy>
  <dcterms:created xsi:type="dcterms:W3CDTF">2019-11-02T18:34:08Z</dcterms:created>
  <dcterms:modified xsi:type="dcterms:W3CDTF">2019-11-02T19:11:38Z</dcterms:modified>
</cp:coreProperties>
</file>